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585" yWindow="-15" windowWidth="12630" windowHeight="11850" tabRatio="697" activeTab="1"/>
  </bookViews>
  <sheets>
    <sheet name="月菜單" sheetId="12" r:id="rId1"/>
    <sheet name="第1週" sheetId="8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  <sheet name="第5週" sheetId="20" r:id="rId9"/>
  </sheets>
  <definedNames>
    <definedName name="_xlnm.Print_Area" localSheetId="0">月菜單!$A$2:$O$17</definedName>
    <definedName name="_xlnm.Print_Area" localSheetId="1">第1週!$A$1:$AJ$40</definedName>
    <definedName name="_xlnm.Print_Area" localSheetId="5">第2週!$A$1:$AJ$40</definedName>
    <definedName name="_xlnm.Print_Area" localSheetId="6">第3週!$A$1:$AJ$40</definedName>
  </definedNames>
  <calcPr calcId="144525"/>
</workbook>
</file>

<file path=xl/calcChain.xml><?xml version="1.0" encoding="utf-8"?>
<calcChain xmlns="http://schemas.openxmlformats.org/spreadsheetml/2006/main">
  <c r="U7" i="15" l="1"/>
  <c r="K36" i="14"/>
  <c r="G14" i="8"/>
  <c r="G13" i="8"/>
  <c r="L24" i="20" l="1"/>
  <c r="M22" i="20"/>
  <c r="N17" i="20"/>
  <c r="N14" i="20"/>
  <c r="N13" i="20"/>
  <c r="N12" i="20"/>
  <c r="N9" i="20"/>
  <c r="N8" i="20"/>
  <c r="M7" i="20"/>
  <c r="AI23" i="19"/>
  <c r="AA23" i="19"/>
  <c r="AI22" i="19"/>
  <c r="AB22" i="19"/>
  <c r="AI17" i="19"/>
  <c r="AB17" i="19"/>
  <c r="AB15" i="19"/>
  <c r="AI14" i="19"/>
  <c r="AA14" i="19"/>
  <c r="AI13" i="19"/>
  <c r="AB13" i="19"/>
  <c r="AH12" i="19"/>
  <c r="Z12" i="19"/>
  <c r="AB10" i="19"/>
  <c r="AI9" i="19"/>
  <c r="AI8" i="19"/>
  <c r="AH7" i="19"/>
  <c r="AA7" i="19"/>
  <c r="N23" i="19"/>
  <c r="N17" i="19"/>
  <c r="N14" i="19"/>
  <c r="N13" i="19"/>
  <c r="M12" i="19"/>
  <c r="N9" i="19"/>
  <c r="M7" i="19"/>
  <c r="AI22" i="15" l="1"/>
  <c r="AI17" i="15"/>
  <c r="AI14" i="15"/>
  <c r="AI13" i="15"/>
  <c r="AI12" i="15"/>
  <c r="AH7" i="15"/>
  <c r="Z23" i="14"/>
  <c r="Z22" i="14"/>
  <c r="AB17" i="14"/>
  <c r="AB14" i="14"/>
  <c r="AB13" i="14"/>
  <c r="AB12" i="14"/>
  <c r="AA7" i="14"/>
  <c r="U24" i="14"/>
  <c r="T23" i="14"/>
  <c r="U22" i="14"/>
  <c r="AH23" i="8" l="1"/>
  <c r="AB23" i="8"/>
  <c r="AI22" i="8"/>
  <c r="Z22" i="8"/>
  <c r="AI17" i="8"/>
  <c r="AB17" i="8"/>
  <c r="AH14" i="8"/>
  <c r="AB14" i="8"/>
  <c r="AI13" i="8"/>
  <c r="AA13" i="8"/>
  <c r="AI12" i="8"/>
  <c r="AB12" i="8"/>
  <c r="AI9" i="8"/>
  <c r="AH8" i="8"/>
  <c r="AH7" i="8"/>
  <c r="AA7" i="8"/>
  <c r="S19" i="14" l="1"/>
  <c r="S11" i="14"/>
  <c r="E23" i="12" l="1"/>
  <c r="E8" i="12"/>
  <c r="F11" i="14"/>
  <c r="G10" i="14"/>
  <c r="F23" i="14"/>
  <c r="F12" i="15"/>
  <c r="G14" i="20"/>
  <c r="F13" i="20"/>
  <c r="E12" i="20"/>
  <c r="F23" i="15"/>
  <c r="F10" i="15"/>
  <c r="G10" i="20"/>
  <c r="F9" i="20"/>
  <c r="F7" i="20"/>
  <c r="F23" i="19"/>
  <c r="F7" i="19"/>
  <c r="E7" i="15"/>
  <c r="G9" i="15"/>
  <c r="F8" i="15"/>
  <c r="G8" i="14"/>
  <c r="G9" i="14"/>
  <c r="F7" i="14"/>
  <c r="G13" i="14"/>
  <c r="F12" i="14"/>
  <c r="L22" i="14"/>
  <c r="F22" i="8"/>
  <c r="G15" i="8"/>
  <c r="F12" i="8"/>
  <c r="G9" i="8" l="1"/>
  <c r="G10" i="8"/>
  <c r="G11" i="8"/>
  <c r="F8" i="8"/>
  <c r="F7" i="8"/>
  <c r="L6" i="14" l="1"/>
  <c r="AG6" i="19"/>
  <c r="AG5" i="19"/>
  <c r="Z5" i="19"/>
  <c r="AG6" i="15"/>
  <c r="AG5" i="15"/>
  <c r="Z5" i="15"/>
  <c r="AG6" i="14"/>
  <c r="AG5" i="14"/>
  <c r="Z5" i="14"/>
  <c r="Z5" i="8"/>
  <c r="AG6" i="8"/>
  <c r="AH29" i="19" l="1"/>
  <c r="AF31" i="19" s="1"/>
  <c r="AG29" i="19"/>
  <c r="AF30" i="19" s="1"/>
  <c r="AA22" i="15"/>
  <c r="N22" i="15"/>
  <c r="AH24" i="14"/>
  <c r="U10" i="14"/>
  <c r="L6" i="19"/>
  <c r="Q27" i="19"/>
  <c r="T7" i="20" l="1"/>
  <c r="T12" i="20"/>
  <c r="S23" i="20"/>
  <c r="S10" i="20"/>
  <c r="S22" i="20"/>
  <c r="U9" i="20" l="1"/>
  <c r="S17" i="19"/>
  <c r="T13" i="19"/>
  <c r="T10" i="19"/>
  <c r="T9" i="19"/>
  <c r="U12" i="19"/>
  <c r="AB14" i="15"/>
  <c r="AA7" i="15"/>
  <c r="U14" i="15"/>
  <c r="T12" i="15"/>
  <c r="T11" i="15"/>
  <c r="L6" i="15"/>
  <c r="N8" i="15"/>
  <c r="N24" i="15"/>
  <c r="S14" i="14"/>
  <c r="S5" i="14"/>
  <c r="E23" i="8"/>
  <c r="G3" i="12"/>
  <c r="M7" i="8"/>
  <c r="T13" i="8"/>
  <c r="U14" i="8"/>
  <c r="N24" i="8"/>
  <c r="AH29" i="8" l="1"/>
  <c r="N20" i="12" l="1"/>
  <c r="E19" i="12" l="1"/>
  <c r="N10" i="12"/>
  <c r="AI29" i="19"/>
  <c r="AF32" i="19" s="1"/>
  <c r="F20" i="12"/>
  <c r="E21" i="12"/>
  <c r="C20" i="12"/>
  <c r="G22" i="12"/>
  <c r="D21" i="12"/>
  <c r="G23" i="12"/>
  <c r="F23" i="12"/>
  <c r="D23" i="12"/>
  <c r="G25" i="12"/>
  <c r="F25" i="12"/>
  <c r="E25" i="12"/>
  <c r="C25" i="12"/>
  <c r="G19" i="12"/>
  <c r="G18" i="12"/>
  <c r="E16" i="12"/>
  <c r="G14" i="12"/>
  <c r="E7" i="12"/>
  <c r="G23" i="20"/>
  <c r="G8" i="20"/>
  <c r="L6" i="20"/>
  <c r="U25" i="20"/>
  <c r="T24" i="20"/>
  <c r="S5" i="20"/>
  <c r="E29" i="20"/>
  <c r="D30" i="20" s="1"/>
  <c r="U17" i="20"/>
  <c r="U8" i="20"/>
  <c r="L5" i="20"/>
  <c r="L29" i="20" s="1"/>
  <c r="K30" i="20" s="1"/>
  <c r="E5" i="20"/>
  <c r="G17" i="20"/>
  <c r="E8" i="19"/>
  <c r="M15" i="8"/>
  <c r="G14" i="19"/>
  <c r="G22" i="19"/>
  <c r="U13" i="15"/>
  <c r="F12" i="19"/>
  <c r="AA12" i="15"/>
  <c r="AB23" i="15"/>
  <c r="AB13" i="15"/>
  <c r="U11" i="19"/>
  <c r="U6" i="19"/>
  <c r="S5" i="19"/>
  <c r="U8" i="19"/>
  <c r="S7" i="19"/>
  <c r="S29" i="19" s="1"/>
  <c r="L5" i="19"/>
  <c r="L29" i="19" s="1"/>
  <c r="K30" i="19" s="1"/>
  <c r="G17" i="19"/>
  <c r="G9" i="19"/>
  <c r="E5" i="19"/>
  <c r="L15" i="15"/>
  <c r="N14" i="15"/>
  <c r="L13" i="15"/>
  <c r="N12" i="15"/>
  <c r="Z29" i="19"/>
  <c r="Y30" i="19" s="1"/>
  <c r="AB8" i="15"/>
  <c r="AB9" i="15"/>
  <c r="M23" i="15"/>
  <c r="N17" i="15"/>
  <c r="M7" i="15"/>
  <c r="AG15" i="14"/>
  <c r="AH14" i="14"/>
  <c r="AH12" i="14"/>
  <c r="AB17" i="15"/>
  <c r="Z29" i="15"/>
  <c r="Y30" i="15" s="1"/>
  <c r="F29" i="20" l="1"/>
  <c r="D31" i="20" s="1"/>
  <c r="U29" i="20"/>
  <c r="R32" i="20" s="1"/>
  <c r="U29" i="19"/>
  <c r="R32" i="19" s="1"/>
  <c r="N29" i="20"/>
  <c r="K32" i="20" s="1"/>
  <c r="T29" i="19"/>
  <c r="R31" i="19" s="1"/>
  <c r="E29" i="19"/>
  <c r="D30" i="19" s="1"/>
  <c r="M29" i="20"/>
  <c r="K31" i="20" s="1"/>
  <c r="G29" i="20"/>
  <c r="D32" i="20" s="1"/>
  <c r="S29" i="20"/>
  <c r="R30" i="20" s="1"/>
  <c r="T29" i="20"/>
  <c r="R31" i="20" s="1"/>
  <c r="AA29" i="19"/>
  <c r="Y31" i="19" s="1"/>
  <c r="AB29" i="19"/>
  <c r="Y32" i="19" s="1"/>
  <c r="M29" i="19"/>
  <c r="K31" i="19" s="1"/>
  <c r="N29" i="19"/>
  <c r="K32" i="19" s="1"/>
  <c r="G29" i="19"/>
  <c r="D32" i="19" s="1"/>
  <c r="R30" i="19"/>
  <c r="F29" i="19"/>
  <c r="D31" i="19" s="1"/>
  <c r="AB29" i="15"/>
  <c r="Y32" i="15" s="1"/>
  <c r="AA29" i="15"/>
  <c r="Y31" i="15" s="1"/>
  <c r="R36" i="19" l="1"/>
  <c r="E29" i="15"/>
  <c r="D30" i="15" s="1"/>
  <c r="G22" i="15"/>
  <c r="G29" i="15" s="1"/>
  <c r="D32" i="15" s="1"/>
  <c r="F29" i="15"/>
  <c r="D31" i="15" s="1"/>
  <c r="G17" i="15"/>
  <c r="E5" i="15"/>
  <c r="M15" i="14" l="1"/>
  <c r="N13" i="14"/>
  <c r="N14" i="14"/>
  <c r="N12" i="14"/>
  <c r="I25" i="12"/>
  <c r="J25" i="12"/>
  <c r="K25" i="12"/>
  <c r="L25" i="12"/>
  <c r="O25" i="12"/>
  <c r="L24" i="12"/>
  <c r="K24" i="12"/>
  <c r="J24" i="12"/>
  <c r="I24" i="12"/>
  <c r="G24" i="12"/>
  <c r="F24" i="12"/>
  <c r="E24" i="12"/>
  <c r="D24" i="12"/>
  <c r="C24" i="12"/>
  <c r="G13" i="12"/>
  <c r="L23" i="12"/>
  <c r="K23" i="12"/>
  <c r="J23" i="12"/>
  <c r="I23" i="12"/>
  <c r="C23" i="12"/>
  <c r="F15" i="12"/>
  <c r="E10" i="12"/>
  <c r="L8" i="14"/>
  <c r="U9" i="15" l="1"/>
  <c r="U10" i="15" l="1"/>
  <c r="L5" i="12"/>
  <c r="G5" i="12"/>
  <c r="E5" i="12"/>
  <c r="C5" i="12"/>
  <c r="L4" i="12"/>
  <c r="L3" i="12"/>
  <c r="G4" i="12"/>
  <c r="F4" i="12"/>
  <c r="E4" i="12"/>
  <c r="D4" i="12"/>
  <c r="C4" i="12"/>
  <c r="E3" i="12"/>
  <c r="F3" i="12"/>
  <c r="D3" i="12"/>
  <c r="C3" i="12"/>
  <c r="AF36" i="19"/>
  <c r="Y36" i="19"/>
  <c r="D36" i="19"/>
  <c r="T6" i="15"/>
  <c r="U8" i="15"/>
  <c r="S5" i="15"/>
  <c r="S29" i="15" s="1"/>
  <c r="R30" i="15" s="1"/>
  <c r="L5" i="15"/>
  <c r="L29" i="15" s="1"/>
  <c r="K30" i="15" s="1"/>
  <c r="N29" i="15" l="1"/>
  <c r="K32" i="15" s="1"/>
  <c r="M29" i="15"/>
  <c r="K31" i="15" s="1"/>
  <c r="T29" i="15"/>
  <c r="R31" i="15" s="1"/>
  <c r="U29" i="15"/>
  <c r="R32" i="15" s="1"/>
  <c r="AH29" i="15" l="1"/>
  <c r="AF31" i="15" s="1"/>
  <c r="AI29" i="15"/>
  <c r="AF32" i="15" s="1"/>
  <c r="AG29" i="15"/>
  <c r="AF30" i="15" s="1"/>
  <c r="AI13" i="14"/>
  <c r="AH7" i="14"/>
  <c r="AH29" i="14" s="1"/>
  <c r="AF31" i="14" s="1"/>
  <c r="AI22" i="14"/>
  <c r="AI8" i="14"/>
  <c r="T17" i="14"/>
  <c r="S29" i="14"/>
  <c r="R30" i="14" s="1"/>
  <c r="T7" i="14"/>
  <c r="T29" i="14" s="1"/>
  <c r="R31" i="14" s="1"/>
  <c r="AF36" i="15" l="1"/>
  <c r="Y36" i="15"/>
  <c r="R36" i="15"/>
  <c r="K36" i="15"/>
  <c r="D36" i="15"/>
  <c r="U15" i="14" l="1"/>
  <c r="U16" i="14"/>
  <c r="K36" i="20" l="1"/>
  <c r="O24" i="12" s="1"/>
  <c r="D36" i="20"/>
  <c r="O23" i="12" s="1"/>
  <c r="K36" i="19"/>
  <c r="G22" i="14"/>
  <c r="AI17" i="14"/>
  <c r="AI29" i="14" s="1"/>
  <c r="AF32" i="14" s="1"/>
  <c r="N17" i="14"/>
  <c r="N29" i="14" s="1"/>
  <c r="K32" i="14" s="1"/>
  <c r="G17" i="14"/>
  <c r="U8" i="14"/>
  <c r="U29" i="14" s="1"/>
  <c r="R32" i="14" s="1"/>
  <c r="AA29" i="14"/>
  <c r="Y31" i="14" s="1"/>
  <c r="J11" i="12" s="1"/>
  <c r="M7" i="14"/>
  <c r="M29" i="14" s="1"/>
  <c r="K31" i="14" s="1"/>
  <c r="J9" i="12" s="1"/>
  <c r="AG29" i="14"/>
  <c r="AF30" i="14" s="1"/>
  <c r="I12" i="12" s="1"/>
  <c r="Z29" i="14"/>
  <c r="Y30" i="14" s="1"/>
  <c r="I11" i="12" s="1"/>
  <c r="L5" i="14"/>
  <c r="L29" i="14" s="1"/>
  <c r="K30" i="14" s="1"/>
  <c r="I9" i="12" s="1"/>
  <c r="E5" i="14"/>
  <c r="E29" i="14" s="1"/>
  <c r="D30" i="14" s="1"/>
  <c r="I8" i="12" s="1"/>
  <c r="S29" i="8"/>
  <c r="R30" i="8" s="1"/>
  <c r="I5" i="12" s="1"/>
  <c r="E29" i="8"/>
  <c r="D30" i="8" s="1"/>
  <c r="I3" i="12" s="1"/>
  <c r="U24" i="8"/>
  <c r="AA29" i="8"/>
  <c r="Y31" i="8" s="1"/>
  <c r="T23" i="8"/>
  <c r="T29" i="8" s="1"/>
  <c r="R31" i="8" s="1"/>
  <c r="M23" i="8"/>
  <c r="T22" i="8"/>
  <c r="N22" i="8"/>
  <c r="G22" i="8"/>
  <c r="U21" i="8"/>
  <c r="U20" i="8"/>
  <c r="U19" i="8"/>
  <c r="N17" i="8"/>
  <c r="G17" i="8"/>
  <c r="N14" i="8"/>
  <c r="L13" i="8"/>
  <c r="F29" i="8"/>
  <c r="U12" i="8"/>
  <c r="N12" i="8"/>
  <c r="L9" i="8"/>
  <c r="AB29" i="8"/>
  <c r="Y32" i="8" s="1"/>
  <c r="K6" i="12" s="1"/>
  <c r="N8" i="8"/>
  <c r="AF31" i="8"/>
  <c r="Z29" i="8"/>
  <c r="Y30" i="8" s="1"/>
  <c r="I6" i="12" s="1"/>
  <c r="L6" i="8"/>
  <c r="AG5" i="8"/>
  <c r="AG29" i="8" s="1"/>
  <c r="L5" i="8"/>
  <c r="E5" i="8"/>
  <c r="K22" i="12"/>
  <c r="J22" i="12"/>
  <c r="I22" i="12"/>
  <c r="F22" i="12"/>
  <c r="E22" i="12"/>
  <c r="D22" i="12"/>
  <c r="C22" i="12"/>
  <c r="K21" i="12"/>
  <c r="J21" i="12"/>
  <c r="I21" i="12"/>
  <c r="G21" i="12"/>
  <c r="F21" i="12"/>
  <c r="C21" i="12"/>
  <c r="K20" i="12"/>
  <c r="J20" i="12"/>
  <c r="I20" i="12"/>
  <c r="K19" i="12"/>
  <c r="J19" i="12"/>
  <c r="I19" i="12"/>
  <c r="F19" i="12"/>
  <c r="D19" i="12"/>
  <c r="C19" i="12"/>
  <c r="K18" i="12"/>
  <c r="J18" i="12"/>
  <c r="I18" i="12"/>
  <c r="F18" i="12"/>
  <c r="E18" i="12"/>
  <c r="D18" i="12"/>
  <c r="C18" i="12"/>
  <c r="K17" i="12"/>
  <c r="J17" i="12"/>
  <c r="I17" i="12"/>
  <c r="G17" i="12"/>
  <c r="F17" i="12"/>
  <c r="E17" i="12"/>
  <c r="D17" i="12"/>
  <c r="C17" i="12"/>
  <c r="K16" i="12"/>
  <c r="J16" i="12"/>
  <c r="I16" i="12"/>
  <c r="G16" i="12"/>
  <c r="F16" i="12"/>
  <c r="D16" i="12"/>
  <c r="C16" i="12"/>
  <c r="K15" i="12"/>
  <c r="J15" i="12"/>
  <c r="I15" i="12"/>
  <c r="C15" i="12"/>
  <c r="K14" i="12"/>
  <c r="J14" i="12"/>
  <c r="I14" i="12"/>
  <c r="F14" i="12"/>
  <c r="E14" i="12"/>
  <c r="D14" i="12"/>
  <c r="C14" i="12"/>
  <c r="K13" i="12"/>
  <c r="J13" i="12"/>
  <c r="I13" i="12"/>
  <c r="F13" i="12"/>
  <c r="E13" i="12"/>
  <c r="D13" i="12"/>
  <c r="C13" i="12"/>
  <c r="J12" i="12"/>
  <c r="G12" i="12"/>
  <c r="F12" i="12"/>
  <c r="E12" i="12"/>
  <c r="D12" i="12"/>
  <c r="C12" i="12"/>
  <c r="K11" i="12"/>
  <c r="G11" i="12"/>
  <c r="F11" i="12"/>
  <c r="E11" i="12"/>
  <c r="D11" i="12"/>
  <c r="C11" i="12"/>
  <c r="J10" i="12"/>
  <c r="I10" i="12"/>
  <c r="G10" i="12"/>
  <c r="C10" i="12"/>
  <c r="G9" i="12"/>
  <c r="F9" i="12"/>
  <c r="E9" i="12"/>
  <c r="D9" i="12"/>
  <c r="C9" i="12"/>
  <c r="G8" i="12"/>
  <c r="F8" i="12"/>
  <c r="D8" i="12"/>
  <c r="C8" i="12"/>
  <c r="G7" i="12"/>
  <c r="F7" i="12"/>
  <c r="D7" i="12"/>
  <c r="C7" i="12"/>
  <c r="G6" i="12"/>
  <c r="F6" i="12"/>
  <c r="E6" i="12"/>
  <c r="D6" i="12"/>
  <c r="C6" i="12"/>
  <c r="D31" i="8" l="1"/>
  <c r="J3" i="12" s="1"/>
  <c r="U29" i="8"/>
  <c r="R32" i="8" s="1"/>
  <c r="K5" i="12" s="1"/>
  <c r="AF30" i="8"/>
  <c r="I7" i="12" s="1"/>
  <c r="L29" i="8"/>
  <c r="K30" i="8" s="1"/>
  <c r="I4" i="12" s="1"/>
  <c r="M29" i="8"/>
  <c r="K31" i="8" s="1"/>
  <c r="J4" i="12" s="1"/>
  <c r="J5" i="12"/>
  <c r="R36" i="8"/>
  <c r="O5" i="12" s="1"/>
  <c r="K10" i="12"/>
  <c r="O10" i="12" s="1"/>
  <c r="R36" i="14"/>
  <c r="G29" i="8"/>
  <c r="AB29" i="14"/>
  <c r="Y32" i="14" s="1"/>
  <c r="Y36" i="14" s="1"/>
  <c r="O11" i="12"/>
  <c r="N29" i="8"/>
  <c r="K32" i="8" s="1"/>
  <c r="K4" i="12" s="1"/>
  <c r="AI29" i="8"/>
  <c r="AF32" i="8" s="1"/>
  <c r="K7" i="12" s="1"/>
  <c r="F29" i="14"/>
  <c r="D31" i="14" s="1"/>
  <c r="O19" i="12"/>
  <c r="O22" i="12"/>
  <c r="O18" i="12"/>
  <c r="O21" i="12"/>
  <c r="AF36" i="14"/>
  <c r="J7" i="12"/>
  <c r="Y36" i="8"/>
  <c r="J6" i="12"/>
  <c r="O6" i="12" s="1"/>
  <c r="K9" i="12"/>
  <c r="O9" i="12" s="1"/>
  <c r="O20" i="12"/>
  <c r="O13" i="12"/>
  <c r="O14" i="12"/>
  <c r="O16" i="12"/>
  <c r="O15" i="12"/>
  <c r="O17" i="12"/>
  <c r="K12" i="12"/>
  <c r="O12" i="12" s="1"/>
  <c r="G29" i="14"/>
  <c r="D32" i="14" s="1"/>
  <c r="K8" i="12" s="1"/>
  <c r="D32" i="8" l="1"/>
  <c r="D36" i="8" s="1"/>
  <c r="O3" i="12" s="1"/>
  <c r="D36" i="14"/>
  <c r="K36" i="8"/>
  <c r="O4" i="12" s="1"/>
  <c r="J8" i="12"/>
  <c r="O8" i="12" s="1"/>
  <c r="O7" i="12"/>
  <c r="AF36" i="8"/>
  <c r="K3" i="12" l="1"/>
</calcChain>
</file>

<file path=xl/sharedStrings.xml><?xml version="1.0" encoding="utf-8"?>
<sst xmlns="http://schemas.openxmlformats.org/spreadsheetml/2006/main" count="1071" uniqueCount="408">
  <si>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</si>
  <si>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</si>
  <si>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</si>
  <si>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</si>
  <si>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</si>
  <si>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</si>
  <si>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</si>
  <si>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</si>
  <si>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</si>
  <si>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</si>
  <si>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</si>
  <si>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</si>
  <si>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</si>
  <si>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</si>
  <si>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</si>
  <si>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</si>
  <si>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</si>
  <si>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</si>
  <si>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</si>
  <si>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</si>
  <si>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</si>
  <si>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</si>
  <si>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</si>
  <si>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</si>
  <si>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</si>
  <si>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</si>
  <si>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</si>
  <si>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</si>
  <si>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</si>
  <si>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</si>
  <si>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</si>
  <si>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</si>
  <si>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</si>
  <si>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</si>
  <si>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</si>
  <si>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熱量(kcal)</t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</si>
  <si>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</si>
  <si>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</si>
  <si>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</si>
  <si>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</si>
  <si>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</si>
  <si>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</si>
  <si>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</si>
  <si>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</si>
  <si>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糙米飯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</si>
  <si>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星期二</t>
    </r>
  </si>
  <si>
    <r>
      <t xml:space="preserve"> </t>
    </r>
    <r>
      <rPr>
        <sz val="12"/>
        <color indexed="8"/>
        <rFont val="細明體"/>
        <family val="3"/>
        <charset val="136"/>
      </rPr>
      <t>星期四</t>
    </r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</si>
  <si>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</si>
  <si>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</si>
  <si>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</si>
  <si>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</si>
  <si>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時蔬青菜</t>
    <phoneticPr fontId="1" type="noConversion"/>
  </si>
  <si>
    <t>菜名/烹調法</t>
  </si>
  <si>
    <t>材料</t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</si>
  <si>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</si>
  <si>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t>水果</t>
  </si>
  <si>
    <t>年級</t>
    <phoneticPr fontId="1" type="noConversion"/>
  </si>
  <si>
    <t>蕃茄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</si>
  <si>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</si>
  <si>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</si>
  <si>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</si>
  <si>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</si>
  <si>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</si>
  <si>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</si>
  <si>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</si>
  <si>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</si>
  <si>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</si>
  <si>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2.5</t>
    <phoneticPr fontId="1" type="noConversion"/>
  </si>
  <si>
    <t>全榖雜糧類(份)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</si>
  <si>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</si>
  <si>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水果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</si>
  <si>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</si>
  <si>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</si>
  <si>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</si>
  <si>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</si>
  <si>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</si>
  <si>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</si>
  <si>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</si>
  <si>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r>
      <t>供應人數：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人</t>
    </r>
    <r>
      <rPr>
        <sz val="12"/>
        <color indexed="8"/>
        <rFont val="Times New Roman"/>
        <family val="1"/>
      </rPr>
      <t xml:space="preserve">                </t>
    </r>
    <r>
      <rPr>
        <sz val="12"/>
        <color indexed="8"/>
        <rFont val="標楷體"/>
        <family val="4"/>
        <charset val="136"/>
      </rPr>
      <t>供應廠商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標楷體"/>
        <family val="4"/>
        <charset val="136"/>
      </rPr>
      <t>晶品食品有限公司</t>
    </r>
    <phoneticPr fontId="1" type="noConversion"/>
  </si>
  <si>
    <r>
      <t>供應人數：</t>
    </r>
    <r>
      <rPr>
        <sz val="12"/>
        <color indexed="8"/>
        <rFont val="Times New Roman"/>
        <family val="1"/>
      </rPr>
      <t xml:space="preserve">     </t>
    </r>
    <r>
      <rPr>
        <sz val="12"/>
        <color indexed="8"/>
        <rFont val="標楷體"/>
        <family val="4"/>
        <charset val="136"/>
      </rPr>
      <t>人</t>
    </r>
    <r>
      <rPr>
        <sz val="12"/>
        <color indexed="8"/>
        <rFont val="Times New Roman"/>
        <family val="1"/>
      </rPr>
      <t xml:space="preserve">                </t>
    </r>
    <r>
      <rPr>
        <sz val="12"/>
        <color indexed="8"/>
        <rFont val="標楷體"/>
        <family val="4"/>
        <charset val="136"/>
      </rPr>
      <t>供應廠商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標楷體"/>
        <family val="4"/>
        <charset val="136"/>
      </rPr>
      <t>晶品食品有限公司</t>
    </r>
    <phoneticPr fontId="1" type="noConversion"/>
  </si>
  <si>
    <t>供應人數：  人</t>
    <phoneticPr fontId="1" type="noConversion"/>
  </si>
  <si>
    <t>白米飯</t>
    <phoneticPr fontId="1" type="noConversion"/>
  </si>
  <si>
    <t>2.5</t>
    <phoneticPr fontId="1" type="noConversion"/>
  </si>
  <si>
    <t>乳品類(份)</t>
    <phoneticPr fontId="1" type="noConversion"/>
  </si>
  <si>
    <t>油脂與堅果種子類(份)</t>
    <phoneticPr fontId="1" type="noConversion"/>
  </si>
  <si>
    <t>水果</t>
    <phoneticPr fontId="1" type="noConversion"/>
  </si>
  <si>
    <t>芹菜</t>
    <phoneticPr fontId="1" type="noConversion"/>
  </si>
  <si>
    <t>豆奶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</si>
  <si>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</si>
  <si>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</si>
  <si>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</si>
  <si>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</si>
  <si>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</si>
  <si>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</si>
  <si>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</si>
  <si>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</si>
  <si>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</si>
  <si>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</si>
  <si>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r>
      <t xml:space="preserve"> </t>
    </r>
    <r>
      <rPr>
        <sz val="12"/>
        <color indexed="8"/>
        <rFont val="細明體"/>
        <family val="3"/>
        <charset val="136"/>
      </rPr>
      <t>星期一</t>
    </r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</si>
  <si>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</si>
  <si>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</si>
  <si>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</si>
  <si>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</si>
  <si>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熱量(大卡)</t>
    <phoneticPr fontId="1" type="noConversion"/>
  </si>
  <si>
    <t>排骨</t>
    <phoneticPr fontId="1" type="noConversion"/>
  </si>
  <si>
    <t>馬鈴薯</t>
    <phoneticPr fontId="1" type="noConversion"/>
  </si>
  <si>
    <t>營養師:</t>
    <phoneticPr fontId="1" type="noConversion"/>
  </si>
  <si>
    <t xml:space="preserve"> 水果類(份)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</si>
  <si>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</si>
  <si>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</si>
  <si>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</si>
  <si>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</si>
  <si>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</si>
  <si>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</si>
  <si>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地瓜</t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</si>
  <si>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</si>
  <si>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</si>
  <si>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</si>
  <si>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深色青菜</t>
    <phoneticPr fontId="1" type="noConversion"/>
  </si>
  <si>
    <t>大黃瓜</t>
    <phoneticPr fontId="1" type="noConversion"/>
  </si>
  <si>
    <t>白蘿蔔</t>
    <phoneticPr fontId="1" type="noConversion"/>
  </si>
  <si>
    <t>金針菇</t>
    <phoneticPr fontId="1" type="noConversion"/>
  </si>
  <si>
    <t>5/3(簡餐日)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</si>
  <si>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</si>
  <si>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36" type="noConversion"/>
  </si>
  <si>
    <t>白米</t>
    <phoneticPr fontId="1" type="noConversion"/>
  </si>
  <si>
    <t>糙米</t>
  </si>
  <si>
    <t>沙茶肉片(煮)</t>
    <phoneticPr fontId="1" type="noConversion"/>
  </si>
  <si>
    <t>四季豆</t>
    <phoneticPr fontId="1" type="noConversion"/>
  </si>
  <si>
    <t>洋蔥</t>
    <phoneticPr fontId="1" type="noConversion"/>
  </si>
  <si>
    <t>地瓜</t>
    <phoneticPr fontId="1" type="noConversion"/>
  </si>
  <si>
    <t>高麗菜</t>
  </si>
  <si>
    <t>豆腐</t>
    <phoneticPr fontId="36" type="noConversion"/>
  </si>
  <si>
    <t>山東白</t>
    <phoneticPr fontId="1" type="noConversion"/>
  </si>
  <si>
    <t>冬粉</t>
  </si>
  <si>
    <t>有機蔬菜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</si>
  <si>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</si>
  <si>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</si>
  <si>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酸辣湯</t>
    <phoneticPr fontId="1" type="noConversion"/>
  </si>
  <si>
    <t>筍絲</t>
    <phoneticPr fontId="36" type="noConversion"/>
  </si>
  <si>
    <t>木耳</t>
    <phoneticPr fontId="36" type="noConversion"/>
  </si>
  <si>
    <t>紅蘿蔔</t>
    <phoneticPr fontId="36" type="noConversion"/>
  </si>
  <si>
    <t>雞蛋</t>
    <phoneticPr fontId="36" type="noConversion"/>
  </si>
  <si>
    <t>刈包</t>
    <phoneticPr fontId="1" type="noConversion"/>
  </si>
  <si>
    <t>肉片</t>
    <phoneticPr fontId="36" type="noConversion"/>
  </si>
  <si>
    <t>玉米濃湯</t>
    <phoneticPr fontId="1" type="noConversion"/>
  </si>
  <si>
    <t>5/10(簡餐日)</t>
    <phoneticPr fontId="1" type="noConversion"/>
  </si>
  <si>
    <t>金針菇</t>
    <phoneticPr fontId="36" type="noConversion"/>
  </si>
  <si>
    <t>二砂</t>
    <phoneticPr fontId="1" type="noConversion"/>
  </si>
  <si>
    <t>5/17(簡餐日)</t>
    <phoneticPr fontId="1" type="noConversion"/>
  </si>
  <si>
    <t>雞肉</t>
  </si>
  <si>
    <t>九層塔</t>
  </si>
  <si>
    <t>適量</t>
    <phoneticPr fontId="40" type="noConversion"/>
  </si>
  <si>
    <t>雞蛋</t>
    <phoneticPr fontId="1" type="noConversion"/>
  </si>
  <si>
    <t>深色青菜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</si>
  <si>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</si>
  <si>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</si>
  <si>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大頭菜</t>
    <phoneticPr fontId="1" type="noConversion"/>
  </si>
  <si>
    <t>排骨</t>
    <phoneticPr fontId="1" type="noConversion"/>
  </si>
  <si>
    <t>山東白</t>
    <phoneticPr fontId="1" type="noConversion"/>
  </si>
  <si>
    <t>5/24(簡餐日)</t>
    <phoneticPr fontId="1" type="noConversion"/>
  </si>
  <si>
    <t>5/31(簡餐日)</t>
    <phoneticPr fontId="1" type="noConversion"/>
  </si>
  <si>
    <t>5/1</t>
    <phoneticPr fontId="1" type="noConversion"/>
  </si>
  <si>
    <t>5/2</t>
  </si>
  <si>
    <t>5/3</t>
  </si>
  <si>
    <t>5/4</t>
  </si>
  <si>
    <t>5/5</t>
  </si>
  <si>
    <t>5/9</t>
  </si>
  <si>
    <t>5/10</t>
  </si>
  <si>
    <t>5/11</t>
  </si>
  <si>
    <t>5/12</t>
  </si>
  <si>
    <t>5/8</t>
    <phoneticPr fontId="1" type="noConversion"/>
  </si>
  <si>
    <t>5/15</t>
    <phoneticPr fontId="1" type="noConversion"/>
  </si>
  <si>
    <t>5/23</t>
  </si>
  <si>
    <t>5/24</t>
  </si>
  <si>
    <t>5/25</t>
  </si>
  <si>
    <t>5/26</t>
  </si>
  <si>
    <t>5/30</t>
  </si>
  <si>
    <t>5/29</t>
    <phoneticPr fontId="1" type="noConversion"/>
  </si>
  <si>
    <t>5/31</t>
  </si>
  <si>
    <t>c</t>
    <phoneticPr fontId="1" type="noConversion"/>
  </si>
  <si>
    <t>p</t>
    <phoneticPr fontId="1" type="noConversion"/>
  </si>
  <si>
    <t>v</t>
    <phoneticPr fontId="1" type="noConversion"/>
  </si>
  <si>
    <t>2.5</t>
    <phoneticPr fontId="1" type="noConversion"/>
  </si>
  <si>
    <t>胸丁</t>
    <phoneticPr fontId="36" type="noConversion"/>
  </si>
  <si>
    <t>山東白</t>
    <phoneticPr fontId="1" type="noConversion"/>
  </si>
  <si>
    <r>
      <t>水餃</t>
    </r>
    <r>
      <rPr>
        <sz val="10"/>
        <rFont val="新細明體"/>
        <family val="1"/>
        <charset val="136"/>
      </rPr>
      <t>(約10顆))</t>
    </r>
    <phoneticPr fontId="1" type="noConversion"/>
  </si>
  <si>
    <r>
      <t>鹹酥雞丁(</t>
    </r>
    <r>
      <rPr>
        <sz val="12"/>
        <color rgb="FFFF0000"/>
        <rFont val="新細明體"/>
        <family val="1"/>
        <charset val="136"/>
        <scheme val="major"/>
      </rPr>
      <t>炸</t>
    </r>
    <r>
      <rPr>
        <sz val="12"/>
        <rFont val="新細明體"/>
        <family val="1"/>
        <charset val="136"/>
        <scheme val="major"/>
      </rPr>
      <t>)</t>
    </r>
    <phoneticPr fontId="1" type="noConversion"/>
  </si>
  <si>
    <t>海帶</t>
    <phoneticPr fontId="1" type="noConversion"/>
  </si>
  <si>
    <t>五香豆干(滷)</t>
    <phoneticPr fontId="1" type="noConversion"/>
  </si>
  <si>
    <t>豆干丁</t>
    <phoneticPr fontId="1" type="noConversion"/>
  </si>
  <si>
    <t>高麗菜水餃(煮)</t>
    <phoneticPr fontId="1" type="noConversion"/>
  </si>
  <si>
    <t>2.5</t>
    <phoneticPr fontId="1" type="noConversion"/>
  </si>
  <si>
    <t>海芽肉絲湯</t>
    <phoneticPr fontId="1" type="noConversion"/>
  </si>
  <si>
    <t>海帶芽</t>
  </si>
  <si>
    <t>肉片</t>
    <phoneticPr fontId="1" type="noConversion"/>
  </si>
  <si>
    <t>適量</t>
    <phoneticPr fontId="1" type="noConversion"/>
  </si>
  <si>
    <t>高麗菜</t>
    <phoneticPr fontId="1" type="noConversion"/>
  </si>
  <si>
    <t>蘿蔔</t>
    <phoneticPr fontId="36" type="noConversion"/>
  </si>
  <si>
    <t>適量</t>
    <phoneticPr fontId="1" type="noConversion"/>
  </si>
  <si>
    <t>麥芽糖</t>
    <phoneticPr fontId="1" type="noConversion"/>
  </si>
  <si>
    <t>白芝麻</t>
    <phoneticPr fontId="1" type="noConversion"/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</si>
  <si>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</si>
  <si>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</si>
  <si>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</si>
  <si>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</si>
  <si>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>蜜汁雞(炒)</t>
    <phoneticPr fontId="1" type="noConversion"/>
  </si>
  <si>
    <t xml:space="preserve">  </t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</si>
  <si>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</si>
  <si>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t>豆腐</t>
    <phoneticPr fontId="1" type="noConversion"/>
  </si>
  <si>
    <t>關東煮(煮)</t>
    <phoneticPr fontId="1" type="noConversion"/>
  </si>
  <si>
    <t>黑輪條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</si>
  <si>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</si>
  <si>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</si>
  <si>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牛排麵</t>
    <phoneticPr fontId="1" type="noConversion"/>
  </si>
  <si>
    <t>牛排面</t>
    <phoneticPr fontId="1" type="noConversion"/>
  </si>
  <si>
    <t>義式肉醬麵</t>
    <phoneticPr fontId="1" type="noConversion"/>
  </si>
  <si>
    <t>嫩煎豬排(煎)</t>
    <phoneticPr fontId="1" type="noConversion"/>
  </si>
  <si>
    <t>里肌肉排</t>
    <phoneticPr fontId="1" type="noConversion"/>
  </si>
  <si>
    <t>每人1片</t>
    <phoneticPr fontId="1" type="noConversion"/>
  </si>
  <si>
    <t>玉米</t>
    <phoneticPr fontId="1" type="noConversion"/>
  </si>
  <si>
    <t>壽喜燒肉片(煮)</t>
    <phoneticPr fontId="1" type="noConversion"/>
  </si>
  <si>
    <t>柴魚片</t>
    <phoneticPr fontId="1" type="noConversion"/>
  </si>
  <si>
    <t>味醂</t>
    <phoneticPr fontId="1" type="noConversion"/>
  </si>
  <si>
    <t>枸杞</t>
    <phoneticPr fontId="1" type="noConversion"/>
  </si>
  <si>
    <t>胸丁</t>
    <phoneticPr fontId="1" type="noConversion"/>
  </si>
  <si>
    <t>豆鼓雞丁(炒)</t>
    <phoneticPr fontId="1" type="noConversion"/>
  </si>
  <si>
    <t>豆腐</t>
  </si>
  <si>
    <t>豆腐</t>
    <phoneticPr fontId="1" type="noConversion"/>
  </si>
  <si>
    <t>適量</t>
  </si>
  <si>
    <t>芹菜</t>
    <phoneticPr fontId="1" type="noConversion"/>
  </si>
  <si>
    <t>杏鲍菇</t>
    <phoneticPr fontId="1" type="noConversion"/>
  </si>
  <si>
    <t xml:space="preserve">                             </t>
    <phoneticPr fontId="1" type="noConversion"/>
  </si>
  <si>
    <t>鮮肉包</t>
    <phoneticPr fontId="1" type="noConversion"/>
  </si>
  <si>
    <t>白米</t>
  </si>
  <si>
    <t>白米</t>
    <phoneticPr fontId="1" type="noConversion"/>
  </si>
  <si>
    <t>木耳</t>
    <phoneticPr fontId="1" type="noConversion"/>
  </si>
  <si>
    <t>青蛙下蛋</t>
    <phoneticPr fontId="1" type="noConversion"/>
  </si>
  <si>
    <t>山粉圓</t>
    <phoneticPr fontId="1" type="noConversion"/>
  </si>
  <si>
    <t>檸檬</t>
    <phoneticPr fontId="1" type="noConversion"/>
  </si>
  <si>
    <t>香菇</t>
    <phoneticPr fontId="1" type="noConversion"/>
  </si>
  <si>
    <t>魚丸</t>
    <phoneticPr fontId="1" type="noConversion"/>
  </si>
  <si>
    <t>胸肉片</t>
    <phoneticPr fontId="1" type="noConversion"/>
  </si>
  <si>
    <t>紅蘿蔔絲</t>
    <phoneticPr fontId="1" type="noConversion"/>
  </si>
  <si>
    <t>什錦雞肉湯飯</t>
    <phoneticPr fontId="1" type="noConversion"/>
  </si>
  <si>
    <t>魚丸</t>
    <phoneticPr fontId="1" type="noConversion"/>
  </si>
  <si>
    <t>梅干</t>
    <phoneticPr fontId="1" type="noConversion"/>
  </si>
  <si>
    <t>紅羅蔔</t>
    <phoneticPr fontId="1" type="noConversion"/>
  </si>
  <si>
    <t>地瓜</t>
    <phoneticPr fontId="1" type="noConversion"/>
  </si>
  <si>
    <t>5/16</t>
  </si>
  <si>
    <t>5/17</t>
  </si>
  <si>
    <t>5/18</t>
  </si>
  <si>
    <t>5/19</t>
  </si>
  <si>
    <t>5/22</t>
    <phoneticPr fontId="1" type="noConversion"/>
  </si>
  <si>
    <t>什錦冬粉(煮)</t>
    <phoneticPr fontId="1" type="noConversion"/>
  </si>
  <si>
    <t>酸菜</t>
    <phoneticPr fontId="1" type="noConversion"/>
  </si>
  <si>
    <t>小黃瓜</t>
    <phoneticPr fontId="1" type="noConversion"/>
  </si>
  <si>
    <t>豆干</t>
    <phoneticPr fontId="1" type="noConversion"/>
  </si>
  <si>
    <t>豆芽菜</t>
    <phoneticPr fontId="1" type="noConversion"/>
  </si>
  <si>
    <t>甜薯</t>
    <phoneticPr fontId="1" type="noConversion"/>
  </si>
  <si>
    <t>甜薯排骨湯</t>
    <phoneticPr fontId="1" type="noConversion"/>
  </si>
  <si>
    <t>胡瓜炒豆干(炒)</t>
    <phoneticPr fontId="1" type="noConversion"/>
  </si>
  <si>
    <t>什錦米粉(煮)</t>
    <phoneticPr fontId="1" type="noConversion"/>
  </si>
  <si>
    <t>南瓜</t>
    <phoneticPr fontId="1" type="noConversion"/>
  </si>
  <si>
    <t>味增拉麵(煮)</t>
    <phoneticPr fontId="1" type="noConversion"/>
  </si>
  <si>
    <t>拉麵</t>
    <phoneticPr fontId="1" type="noConversion"/>
  </si>
  <si>
    <t>玉米</t>
    <phoneticPr fontId="1" type="noConversion"/>
  </si>
  <si>
    <t>肉片</t>
    <phoneticPr fontId="1" type="noConversion"/>
  </si>
  <si>
    <t>芝麻包(蒸)</t>
    <phoneticPr fontId="1" type="noConversion"/>
  </si>
  <si>
    <t>芝麻包</t>
    <phoneticPr fontId="1" type="noConversion"/>
  </si>
  <si>
    <t>茄燒油豆腐(煮)</t>
    <phoneticPr fontId="1" type="noConversion"/>
  </si>
  <si>
    <t>油豆腐</t>
    <phoneticPr fontId="1" type="noConversion"/>
  </si>
  <si>
    <t>蜜汁豆包(炒)</t>
    <phoneticPr fontId="1" type="noConversion"/>
  </si>
  <si>
    <t>豆皮包</t>
    <phoneticPr fontId="1" type="noConversion"/>
  </si>
  <si>
    <t>芝麻</t>
    <phoneticPr fontId="1" type="noConversion"/>
  </si>
  <si>
    <t>四季豆</t>
    <phoneticPr fontId="1" type="noConversion"/>
  </si>
  <si>
    <t>2.5</t>
    <phoneticPr fontId="1" type="noConversion"/>
  </si>
  <si>
    <t>白菜蛋花湯</t>
    <phoneticPr fontId="1" type="noConversion"/>
  </si>
  <si>
    <t>豆奶</t>
  </si>
  <si>
    <t>乳品類(份)</t>
    <phoneticPr fontId="1" type="noConversion"/>
  </si>
  <si>
    <t>200ml</t>
    <phoneticPr fontId="1" type="noConversion"/>
  </si>
  <si>
    <t>冬瓜</t>
    <phoneticPr fontId="1" type="noConversion"/>
  </si>
  <si>
    <t>玉米蛋花湯</t>
    <phoneticPr fontId="1" type="noConversion"/>
  </si>
  <si>
    <t>玉米粒</t>
    <phoneticPr fontId="1" type="noConversion"/>
  </si>
  <si>
    <t>高麗菜</t>
    <phoneticPr fontId="1" type="noConversion"/>
  </si>
  <si>
    <t>.</t>
    <phoneticPr fontId="1" type="noConversion"/>
  </si>
  <si>
    <t>肉絲</t>
    <phoneticPr fontId="1" type="noConversion"/>
  </si>
  <si>
    <t>白蘿蔔</t>
    <phoneticPr fontId="1" type="noConversion"/>
  </si>
  <si>
    <t>蔥爆肉絲(炒)</t>
    <phoneticPr fontId="1" type="noConversion"/>
  </si>
  <si>
    <t>肉絲</t>
    <phoneticPr fontId="36" type="noConversion"/>
  </si>
  <si>
    <t>洋蔥</t>
    <phoneticPr fontId="36" type="noConversion"/>
  </si>
  <si>
    <t>青蔥</t>
    <phoneticPr fontId="1" type="noConversion"/>
  </si>
  <si>
    <t>香菇</t>
    <phoneticPr fontId="1" type="noConversion"/>
  </si>
  <si>
    <t>中華豆腐</t>
    <phoneticPr fontId="1" type="noConversion"/>
  </si>
  <si>
    <t>玉米粒</t>
    <phoneticPr fontId="1" type="noConversion"/>
  </si>
  <si>
    <t>番茄醬</t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</si>
  <si>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 xml:space="preserve"> 白沙</t>
    </r>
    <r>
      <rPr>
        <sz val="22"/>
        <rFont val="Adobe 繁黑體 Std B"/>
        <family val="2"/>
        <charset val="136"/>
      </rPr>
      <t>國小  112年5月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28"/>
      </rPr>
      <t>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</si>
  <si>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 白沙國小112年5月第一週學生午餐食譜(自設廚房)</t>
    <phoneticPr fontId="1" type="noConversion"/>
  </si>
  <si>
    <t xml:space="preserve"> 屏東縣 白沙國小112年5月第二週學生午餐食譜(自設廚房)</t>
    <phoneticPr fontId="1" type="noConversion"/>
  </si>
  <si>
    <t xml:space="preserve"> 屏東縣 白沙國小112年5月第三週學生午餐食譜(自設廚房)</t>
    <phoneticPr fontId="1" type="noConversion"/>
  </si>
  <si>
    <t xml:space="preserve"> 屏東縣 白沙國小112年5月第四週學生午餐食譜(自設廚房)</t>
    <phoneticPr fontId="1" type="noConversion"/>
  </si>
  <si>
    <t>優酪乳</t>
    <phoneticPr fontId="1" type="noConversion"/>
  </si>
  <si>
    <t>牛奶</t>
    <phoneticPr fontId="1" type="noConversion"/>
  </si>
  <si>
    <t>200ml</t>
    <phoneticPr fontId="1" type="noConversion"/>
  </si>
  <si>
    <t>地瓜飯</t>
    <phoneticPr fontId="1" type="noConversion"/>
  </si>
  <si>
    <t>地瓜</t>
    <phoneticPr fontId="1" type="noConversion"/>
  </si>
  <si>
    <t>素雞</t>
    <phoneticPr fontId="1" type="noConversion"/>
  </si>
  <si>
    <t>三角油豆腐</t>
    <phoneticPr fontId="1" type="noConversion"/>
  </si>
  <si>
    <t>裙帶菜</t>
    <phoneticPr fontId="1" type="noConversion"/>
  </si>
  <si>
    <t>紅蘿蔔</t>
    <phoneticPr fontId="1" type="noConversion"/>
  </si>
  <si>
    <t>蘿蔔</t>
    <phoneticPr fontId="1" type="noConversion"/>
  </si>
  <si>
    <t>麵圈</t>
    <phoneticPr fontId="1" type="noConversion"/>
  </si>
  <si>
    <t>筍乾</t>
    <phoneticPr fontId="1" type="noConversion"/>
  </si>
  <si>
    <t>沙茶粉絲堡</t>
    <phoneticPr fontId="1" type="noConversion"/>
  </si>
  <si>
    <t>粉絲</t>
    <phoneticPr fontId="1" type="noConversion"/>
  </si>
  <si>
    <t>洋芋燒百頁(煮)</t>
    <phoneticPr fontId="1" type="noConversion"/>
  </si>
  <si>
    <t>馬鈴薯</t>
    <phoneticPr fontId="1" type="noConversion"/>
  </si>
  <si>
    <t>百頁豆腐</t>
    <phoneticPr fontId="1" type="noConversion"/>
  </si>
  <si>
    <t>瓜仔素肉(煮)</t>
    <phoneticPr fontId="1" type="noConversion"/>
  </si>
  <si>
    <t>豆干</t>
    <phoneticPr fontId="1" type="noConversion"/>
  </si>
  <si>
    <t>醬碎瓜</t>
    <phoneticPr fontId="1" type="noConversion"/>
  </si>
  <si>
    <t>洋蔥</t>
    <phoneticPr fontId="1" type="noConversion"/>
  </si>
  <si>
    <t>酸辣什錦(燴)</t>
    <phoneticPr fontId="1" type="noConversion"/>
  </si>
  <si>
    <t>金針菇</t>
  </si>
  <si>
    <t>山東白</t>
  </si>
  <si>
    <t>干絲</t>
    <phoneticPr fontId="1" type="noConversion"/>
  </si>
  <si>
    <t>高麗菜</t>
    <phoneticPr fontId="1" type="noConversion"/>
  </si>
  <si>
    <t>蔬菜拼盤(炒)</t>
    <phoneticPr fontId="1" type="noConversion"/>
  </si>
  <si>
    <t>咖哩蔬菜(燴)</t>
    <phoneticPr fontId="1" type="noConversion"/>
  </si>
  <si>
    <t>豆腐</t>
    <phoneticPr fontId="1" type="noConversion"/>
  </si>
  <si>
    <t>毛豆</t>
    <phoneticPr fontId="1" type="noConversion"/>
  </si>
  <si>
    <t>豆皮</t>
    <phoneticPr fontId="1" type="noConversion"/>
  </si>
  <si>
    <t>香菜蕪菁湯</t>
    <phoneticPr fontId="1" type="noConversion"/>
  </si>
  <si>
    <t>香菜</t>
    <phoneticPr fontId="1" type="noConversion"/>
  </si>
  <si>
    <t>素絞肉</t>
    <phoneticPr fontId="1" type="noConversion"/>
  </si>
  <si>
    <t>味噌湯</t>
    <phoneticPr fontId="1" type="noConversion"/>
  </si>
  <si>
    <t>味噌</t>
    <phoneticPr fontId="1" type="noConversion"/>
  </si>
  <si>
    <t>銀蘿油腐湯</t>
    <phoneticPr fontId="1" type="noConversion"/>
  </si>
  <si>
    <t>油豆腐</t>
    <phoneticPr fontId="1" type="noConversion"/>
  </si>
  <si>
    <t>麻婆豆腐(燴)</t>
    <phoneticPr fontId="1" type="noConversion"/>
  </si>
  <si>
    <t>紅燒麵圈(滷)</t>
    <phoneticPr fontId="1" type="noConversion"/>
  </si>
  <si>
    <t>芹菜豆皮湯</t>
    <phoneticPr fontId="1" type="noConversion"/>
  </si>
  <si>
    <t>芹菜</t>
    <phoneticPr fontId="36" type="noConversion"/>
  </si>
  <si>
    <t>豆包</t>
    <phoneticPr fontId="36" type="noConversion"/>
  </si>
  <si>
    <t>雞蛋</t>
    <phoneticPr fontId="1" type="noConversion"/>
  </si>
  <si>
    <t>什錦滷味(煮)</t>
    <phoneticPr fontId="1" type="noConversion"/>
  </si>
  <si>
    <t>高麗菜肉片(炒)</t>
    <phoneticPr fontId="1" type="noConversion"/>
  </si>
  <si>
    <t>花生糖粉</t>
    <phoneticPr fontId="1" type="noConversion"/>
  </si>
  <si>
    <t>米粉(濕)</t>
    <phoneticPr fontId="1" type="noConversion"/>
  </si>
  <si>
    <t>絞肉</t>
    <phoneticPr fontId="1" type="noConversion"/>
  </si>
  <si>
    <t>油蔥酥</t>
    <phoneticPr fontId="1" type="noConversion"/>
  </si>
  <si>
    <t>豆薯</t>
    <phoneticPr fontId="1" type="noConversion"/>
  </si>
  <si>
    <t>黑胡椒肉片(炒)</t>
    <phoneticPr fontId="1" type="noConversion"/>
  </si>
  <si>
    <t>肉片</t>
    <phoneticPr fontId="1" type="noConversion"/>
  </si>
  <si>
    <t>泰式豆腐魚(燴)</t>
    <phoneticPr fontId="1" type="noConversion"/>
  </si>
  <si>
    <t>九層塔</t>
    <phoneticPr fontId="1" type="noConversion"/>
  </si>
  <si>
    <t>冬瓜燜肉(煮)</t>
    <phoneticPr fontId="1" type="noConversion"/>
  </si>
  <si>
    <t>冬瓜</t>
    <phoneticPr fontId="1" type="noConversion"/>
  </si>
  <si>
    <t>山東白炒雞片(炒)</t>
    <phoneticPr fontId="1" type="noConversion"/>
  </si>
  <si>
    <t>雞肉</t>
    <phoneticPr fontId="1" type="noConversion"/>
  </si>
  <si>
    <t>蘿蔔黑輪湯</t>
    <phoneticPr fontId="1" type="noConversion"/>
  </si>
  <si>
    <t>黃瓜雞肉湯</t>
    <phoneticPr fontId="1" type="noConversion"/>
  </si>
  <si>
    <t>白蘿蔔</t>
    <phoneticPr fontId="1" type="noConversion"/>
  </si>
  <si>
    <t>排丁</t>
    <phoneticPr fontId="1" type="noConversion"/>
  </si>
  <si>
    <t>銀蘿雞肉湯</t>
    <phoneticPr fontId="1" type="noConversion"/>
  </si>
  <si>
    <t>排丁</t>
    <phoneticPr fontId="36" type="noConversion"/>
  </si>
  <si>
    <t>三杯雞(炒)</t>
    <phoneticPr fontId="1" type="noConversion"/>
  </si>
  <si>
    <t>紅燒豬肉(滷)</t>
    <phoneticPr fontId="1" type="noConversion"/>
  </si>
  <si>
    <t>肉丁</t>
    <phoneticPr fontId="36" type="noConversion"/>
  </si>
  <si>
    <t>薑片</t>
    <phoneticPr fontId="1" type="noConversion"/>
  </si>
  <si>
    <t>濕筍干</t>
    <phoneticPr fontId="1" type="noConversion"/>
  </si>
  <si>
    <t>珍菇蒲瓜(燴)</t>
    <phoneticPr fontId="1" type="noConversion"/>
  </si>
  <si>
    <t>蒲瓜</t>
    <phoneticPr fontId="1" type="noConversion"/>
  </si>
  <si>
    <t>芹香豆腐(燴)</t>
    <phoneticPr fontId="1" type="noConversion"/>
  </si>
  <si>
    <t>地瓜粉圓湯</t>
    <phoneticPr fontId="1" type="noConversion"/>
  </si>
  <si>
    <t>薑絲冬瓜湯</t>
    <phoneticPr fontId="1" type="noConversion"/>
  </si>
  <si>
    <t>粉圓</t>
    <phoneticPr fontId="1" type="noConversion"/>
  </si>
  <si>
    <t>薑絲</t>
    <phoneticPr fontId="1" type="noConversion"/>
  </si>
  <si>
    <t>芹菜粉絲湯</t>
    <phoneticPr fontId="1" type="noConversion"/>
  </si>
  <si>
    <t>粉絲</t>
    <phoneticPr fontId="1" type="noConversion"/>
  </si>
  <si>
    <t>骨腿丁</t>
    <phoneticPr fontId="1" type="noConversion"/>
  </si>
  <si>
    <t>豆鼓</t>
    <phoneticPr fontId="1" type="noConversion"/>
  </si>
  <si>
    <t>什錦山東白(煮)</t>
    <phoneticPr fontId="1" type="noConversion"/>
  </si>
  <si>
    <t>冬瓜排骨湯</t>
    <phoneticPr fontId="1" type="noConversion"/>
  </si>
  <si>
    <t>香滷肉燥(煮)</t>
    <phoneticPr fontId="1" type="noConversion"/>
  </si>
  <si>
    <t>蔥油酥</t>
    <phoneticPr fontId="1" type="noConversion"/>
  </si>
  <si>
    <t>黃瓜雞片(煮)</t>
    <phoneticPr fontId="1" type="noConversion"/>
  </si>
  <si>
    <t>塔香雞肉(煮)</t>
    <phoneticPr fontId="1" type="noConversion"/>
  </si>
  <si>
    <t>豬肉</t>
    <phoneticPr fontId="1" type="noConversion"/>
  </si>
  <si>
    <t>杏鮑菇</t>
    <phoneticPr fontId="1" type="noConversion"/>
  </si>
  <si>
    <t>沙茶醬</t>
    <phoneticPr fontId="1" type="noConversion"/>
  </si>
  <si>
    <t xml:space="preserve">玉米絞肉(炒)      </t>
    <phoneticPr fontId="1" type="noConversion"/>
  </si>
  <si>
    <t>雙色炒蛋(炒)</t>
    <phoneticPr fontId="1" type="noConversion"/>
  </si>
  <si>
    <t>鮮菇雞肉湯</t>
    <phoneticPr fontId="1" type="noConversion"/>
  </si>
  <si>
    <t>排丁</t>
    <phoneticPr fontId="1" type="noConversion"/>
  </si>
  <si>
    <t>醬爆肉片(煮)</t>
    <phoneticPr fontId="1" type="noConversion"/>
  </si>
  <si>
    <t>豬肉片</t>
    <phoneticPr fontId="1" type="noConversion"/>
  </si>
  <si>
    <t>辣豆瓣醬</t>
    <phoneticPr fontId="1" type="noConversion"/>
  </si>
  <si>
    <t>香菇高麗菜(炒)</t>
    <phoneticPr fontId="1" type="noConversion"/>
  </si>
  <si>
    <t>紅羅蔔</t>
    <phoneticPr fontId="1" type="noConversion"/>
  </si>
  <si>
    <t>枸杞龍骨湯</t>
    <phoneticPr fontId="1" type="noConversion"/>
  </si>
  <si>
    <t>龍骨</t>
    <phoneticPr fontId="1" type="noConversion"/>
  </si>
  <si>
    <t>豆薯</t>
    <phoneticPr fontId="1" type="noConversion"/>
  </si>
  <si>
    <t xml:space="preserve"> </t>
    <phoneticPr fontId="1" type="noConversion"/>
  </si>
  <si>
    <t>全穀根莖類(份)</t>
    <phoneticPr fontId="1" type="noConversion"/>
  </si>
  <si>
    <t xml:space="preserve"> 屏東縣 白沙國小112年5月第五週學生午餐食譜(自設廚房)</t>
    <phoneticPr fontId="1" type="noConversion"/>
  </si>
  <si>
    <t>筍絲</t>
    <phoneticPr fontId="1" type="noConversion"/>
  </si>
  <si>
    <t>味噌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</si>
</sst>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;_᣿"/>
    <numFmt numFmtId="178" formatCode="m&quot;月&quot;d&quot;日&quot;"/>
    <numFmt numFmtId="179" formatCode="0.0_);[Red]\(0.0\)"/>
    <numFmt numFmtId="180" formatCode="0.0;_렂"/>
    <numFmt numFmtId="181" formatCode="0.0"/>
    <numFmt numFmtId="182" formatCode="0_);[Red]\(0\)"/>
    <numFmt numFmtId="183" formatCode="0.000"/>
  </numFmts>
  <fonts count="4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b/>
      <sz val="12"/>
      <name val="新細明體"/>
      <family val="1"/>
      <charset val="136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b/>
      <sz val="16"/>
      <color theme="1"/>
      <name val="Adobe 繁黑體 Std B"/>
      <family val="2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sz val="10"/>
      <color rgb="FFFF000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indexed="8"/>
      <name val="細明體"/>
      <family val="3"/>
      <charset val="136"/>
    </font>
    <font>
      <sz val="9"/>
      <name val="細明體"/>
      <family val="3"/>
      <charset val="136"/>
    </font>
    <font>
      <b/>
      <sz val="12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30" fillId="0" borderId="0">
      <alignment vertical="center"/>
    </xf>
  </cellStyleXfs>
  <cellXfs count="722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2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6" fillId="0" borderId="0" xfId="0" applyFont="1" applyBorder="1"/>
    <xf numFmtId="0" fontId="8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13" fillId="0" borderId="0" xfId="1" applyFont="1" applyProtection="1">
      <alignment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3" fillId="0" borderId="0" xfId="1" applyFont="1" applyBorder="1" applyProtection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49" fontId="15" fillId="0" borderId="50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0" fillId="0" borderId="57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2" fillId="5" borderId="0" xfId="0" applyFont="1" applyFill="1"/>
    <xf numFmtId="0" fontId="4" fillId="5" borderId="0" xfId="0" applyFont="1" applyFill="1"/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10" xfId="0" applyBorder="1"/>
    <xf numFmtId="176" fontId="0" fillId="0" borderId="1" xfId="0" applyNumberFormat="1" applyFont="1" applyBorder="1" applyAlignment="1">
      <alignment horizontal="center" vertical="center" shrinkToFit="1"/>
    </xf>
    <xf numFmtId="176" fontId="0" fillId="0" borderId="2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Font="1" applyBorder="1"/>
    <xf numFmtId="0" fontId="0" fillId="0" borderId="1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22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5" fillId="3" borderId="38" xfId="0" applyNumberFormat="1" applyFont="1" applyFill="1" applyBorder="1" applyAlignment="1">
      <alignment horizontal="center" vertical="center" wrapText="1"/>
    </xf>
    <xf numFmtId="49" fontId="15" fillId="3" borderId="31" xfId="0" applyNumberFormat="1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8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3" fillId="0" borderId="0" xfId="1" applyFont="1" applyFill="1" applyBorder="1" applyProtection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/>
    </xf>
    <xf numFmtId="0" fontId="0" fillId="0" borderId="26" xfId="0" applyFont="1" applyFill="1" applyBorder="1" applyAlignment="1">
      <alignment horizontal="left" vertical="center"/>
    </xf>
    <xf numFmtId="0" fontId="0" fillId="0" borderId="48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6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60" xfId="1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4" fillId="3" borderId="6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4" fillId="0" borderId="0" xfId="1" applyFont="1" applyFill="1" applyBorder="1" applyAlignment="1"/>
    <xf numFmtId="0" fontId="2" fillId="0" borderId="0" xfId="0" applyFont="1" applyFill="1" applyBorder="1"/>
    <xf numFmtId="0" fontId="5" fillId="0" borderId="1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9" fillId="0" borderId="1" xfId="1" applyFont="1" applyFill="1" applyBorder="1" applyAlignment="1" applyProtection="1">
      <alignment horizontal="center" vertic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9" fillId="0" borderId="1" xfId="1" applyFont="1" applyBorder="1" applyProtection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9" fillId="0" borderId="0" xfId="1" applyFont="1" applyFill="1" applyBorder="1" applyProtection="1">
      <alignment vertical="center"/>
    </xf>
    <xf numFmtId="0" fontId="2" fillId="3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shrinkToFit="1"/>
    </xf>
    <xf numFmtId="0" fontId="28" fillId="0" borderId="0" xfId="0" applyFont="1" applyFill="1" applyBorder="1" applyAlignment="1">
      <alignment vertical="center" wrapText="1" shrinkToFit="1"/>
    </xf>
    <xf numFmtId="0" fontId="28" fillId="0" borderId="0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textRotation="255" wrapText="1" shrinkToFit="1"/>
    </xf>
    <xf numFmtId="0" fontId="17" fillId="5" borderId="0" xfId="0" applyFont="1" applyFill="1" applyBorder="1" applyAlignment="1">
      <alignment horizontal="center" vertical="center"/>
    </xf>
    <xf numFmtId="0" fontId="13" fillId="0" borderId="1" xfId="1" applyFont="1" applyBorder="1" applyProtection="1">
      <alignment vertical="center"/>
    </xf>
    <xf numFmtId="0" fontId="21" fillId="0" borderId="6" xfId="0" applyFont="1" applyFill="1" applyBorder="1" applyAlignment="1">
      <alignment horizontal="center" vertical="center"/>
    </xf>
    <xf numFmtId="178" fontId="0" fillId="0" borderId="0" xfId="0" applyNumberFormat="1" applyFont="1" applyAlignment="1"/>
    <xf numFmtId="182" fontId="0" fillId="0" borderId="1" xfId="0" applyNumberFormat="1" applyFont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19" fillId="0" borderId="0" xfId="1" applyFont="1" applyBorder="1" applyProtection="1">
      <alignment vertical="center"/>
    </xf>
    <xf numFmtId="0" fontId="0" fillId="5" borderId="2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1" fontId="5" fillId="0" borderId="10" xfId="0" applyNumberFormat="1" applyFont="1" applyBorder="1" applyAlignment="1">
      <alignment horizontal="center" vertical="center"/>
    </xf>
    <xf numFmtId="181" fontId="5" fillId="0" borderId="39" xfId="0" applyNumberFormat="1" applyFont="1" applyBorder="1" applyAlignment="1">
      <alignment horizontal="center" vertical="center"/>
    </xf>
    <xf numFmtId="0" fontId="32" fillId="0" borderId="39" xfId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4" xfId="0" applyNumberFormat="1" applyFont="1" applyFill="1" applyBorder="1" applyAlignment="1">
      <alignment horizontal="center" vertical="center" shrinkToFit="1"/>
    </xf>
    <xf numFmtId="1" fontId="5" fillId="5" borderId="59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5" borderId="1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5" fillId="0" borderId="4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70" xfId="0" applyFont="1" applyFill="1" applyBorder="1" applyAlignment="1">
      <alignment horizontal="center" vertical="center" shrinkToFit="1"/>
    </xf>
    <xf numFmtId="0" fontId="15" fillId="0" borderId="71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vertical="center" shrinkToFit="1"/>
    </xf>
    <xf numFmtId="1" fontId="5" fillId="5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vertical="center" textRotation="255" wrapText="1" shrinkToFit="1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 shrinkToFit="1"/>
    </xf>
    <xf numFmtId="1" fontId="33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1" fillId="0" borderId="0" xfId="1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0" fillId="0" borderId="43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19" fillId="0" borderId="0" xfId="1" applyFont="1" applyProtection="1">
      <alignment vertical="center"/>
    </xf>
    <xf numFmtId="0" fontId="19" fillId="0" borderId="0" xfId="1" applyFont="1" applyFill="1" applyProtection="1">
      <alignment vertical="center"/>
    </xf>
    <xf numFmtId="0" fontId="0" fillId="0" borderId="6" xfId="0" applyFont="1" applyFill="1" applyBorder="1" applyAlignment="1">
      <alignment horizontal="left" vertical="center"/>
    </xf>
    <xf numFmtId="178" fontId="6" fillId="0" borderId="52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5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2" borderId="4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9" fillId="0" borderId="4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0" fillId="0" borderId="3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38" fillId="0" borderId="3" xfId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9" fillId="0" borderId="3" xfId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shrinkToFit="1"/>
    </xf>
    <xf numFmtId="0" fontId="19" fillId="0" borderId="10" xfId="1" applyFont="1" applyFill="1" applyBorder="1" applyAlignment="1" applyProtection="1">
      <alignment horizontal="center" vertical="center"/>
    </xf>
    <xf numFmtId="0" fontId="20" fillId="0" borderId="4" xfId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0" fillId="0" borderId="1" xfId="1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28" fillId="0" borderId="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Border="1"/>
    <xf numFmtId="180" fontId="5" fillId="0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 shrinkToFit="1"/>
    </xf>
    <xf numFmtId="180" fontId="5" fillId="0" borderId="10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horizontal="center" vertical="center" shrinkToFit="1"/>
    </xf>
    <xf numFmtId="49" fontId="15" fillId="0" borderId="74" xfId="0" applyNumberFormat="1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/>
    </xf>
    <xf numFmtId="180" fontId="5" fillId="0" borderId="39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9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6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0" fillId="2" borderId="68" xfId="0" applyFont="1" applyFill="1" applyBorder="1" applyAlignment="1">
      <alignment horizontal="center" vertical="center" shrinkToFit="1"/>
    </xf>
    <xf numFmtId="0" fontId="0" fillId="2" borderId="43" xfId="0" applyFont="1" applyFill="1" applyBorder="1" applyAlignment="1">
      <alignment vertical="center"/>
    </xf>
    <xf numFmtId="0" fontId="0" fillId="2" borderId="63" xfId="0" applyFont="1" applyFill="1" applyBorder="1" applyAlignment="1">
      <alignment vertical="center"/>
    </xf>
    <xf numFmtId="0" fontId="0" fillId="2" borderId="64" xfId="0" applyFont="1" applyFill="1" applyBorder="1" applyAlignment="1">
      <alignment vertical="center"/>
    </xf>
    <xf numFmtId="0" fontId="3" fillId="0" borderId="25" xfId="0" applyFont="1" applyBorder="1" applyAlignment="1">
      <alignment vertical="center" wrapText="1" shrinkToFit="1"/>
    </xf>
    <xf numFmtId="0" fontId="0" fillId="2" borderId="2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vertical="center"/>
    </xf>
    <xf numFmtId="181" fontId="0" fillId="2" borderId="68" xfId="0" applyNumberFormat="1" applyFont="1" applyFill="1" applyBorder="1" applyAlignment="1">
      <alignment horizontal="center" vertical="center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19" fillId="0" borderId="0" xfId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shrinkToFit="1"/>
    </xf>
    <xf numFmtId="0" fontId="19" fillId="0" borderId="0" xfId="1" applyFont="1" applyFill="1" applyBorder="1" applyAlignment="1" applyProtection="1">
      <alignment vertical="center" textRotation="255" wrapText="1" shrinkToFit="1"/>
    </xf>
    <xf numFmtId="0" fontId="0" fillId="0" borderId="0" xfId="0" applyBorder="1" applyAlignment="1">
      <alignment vertical="center" textRotation="255" wrapText="1" shrinkToFit="1"/>
    </xf>
    <xf numFmtId="0" fontId="3" fillId="0" borderId="0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 wrapText="1" shrinkToFit="1"/>
    </xf>
    <xf numFmtId="0" fontId="12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9" fillId="0" borderId="6" xfId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horizontal="center" vertical="center"/>
    </xf>
    <xf numFmtId="0" fontId="19" fillId="0" borderId="1" xfId="1" applyFont="1" applyFill="1" applyBorder="1" applyProtection="1">
      <alignment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shrinkToFit="1"/>
    </xf>
    <xf numFmtId="0" fontId="19" fillId="6" borderId="1" xfId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3" xfId="1" applyFont="1" applyFill="1" applyBorder="1" applyAlignment="1">
      <alignment horizontal="left"/>
    </xf>
    <xf numFmtId="0" fontId="0" fillId="0" borderId="73" xfId="1" applyFont="1" applyFill="1" applyBorder="1" applyAlignment="1">
      <alignment horizontal="left"/>
    </xf>
    <xf numFmtId="0" fontId="0" fillId="0" borderId="77" xfId="1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horizontal="center" vertical="center" shrinkToFit="1"/>
    </xf>
    <xf numFmtId="181" fontId="5" fillId="0" borderId="16" xfId="0" applyNumberFormat="1" applyFont="1" applyFill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181" fontId="5" fillId="0" borderId="25" xfId="0" applyNumberFormat="1" applyFont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76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/>
    </xf>
    <xf numFmtId="0" fontId="0" fillId="0" borderId="25" xfId="0" applyFont="1" applyBorder="1"/>
    <xf numFmtId="0" fontId="0" fillId="0" borderId="25" xfId="0" applyFont="1" applyFill="1" applyBorder="1" applyAlignment="1">
      <alignment horizontal="center" vertical="center" shrinkToFit="1"/>
    </xf>
    <xf numFmtId="181" fontId="5" fillId="0" borderId="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83" fontId="0" fillId="0" borderId="4" xfId="0" applyNumberFormat="1" applyFont="1" applyBorder="1" applyAlignment="1">
      <alignment horizontal="center" vertical="center" shrinkToFit="1"/>
    </xf>
    <xf numFmtId="181" fontId="0" fillId="0" borderId="4" xfId="0" applyNumberFormat="1" applyFont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3" fillId="0" borderId="0" xfId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 shrinkToFit="1"/>
    </xf>
    <xf numFmtId="0" fontId="19" fillId="0" borderId="0" xfId="0" applyFont="1" applyFill="1" applyBorder="1" applyAlignment="1" applyProtection="1">
      <alignment horizontal="left" vertical="top"/>
      <protection locked="0"/>
    </xf>
    <xf numFmtId="177" fontId="0" fillId="0" borderId="19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11" fontId="0" fillId="0" borderId="0" xfId="0" applyNumberFormat="1" applyFill="1" applyBorder="1" applyAlignment="1">
      <alignment vertical="center" textRotation="255" wrapText="1" shrinkToFit="1"/>
    </xf>
    <xf numFmtId="0" fontId="0" fillId="0" borderId="0" xfId="0" applyFill="1" applyBorder="1" applyAlignment="1"/>
    <xf numFmtId="0" fontId="0" fillId="0" borderId="10" xfId="0" applyFont="1" applyFill="1" applyBorder="1" applyAlignment="1">
      <alignment horizontal="center" vertical="center"/>
    </xf>
    <xf numFmtId="181" fontId="5" fillId="0" borderId="32" xfId="0" applyNumberFormat="1" applyFont="1" applyFill="1" applyBorder="1" applyAlignment="1">
      <alignment horizontal="center" vertical="center"/>
    </xf>
    <xf numFmtId="181" fontId="5" fillId="0" borderId="65" xfId="0" applyNumberFormat="1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vertical="center" textRotation="255" wrapText="1" shrinkToFit="1"/>
    </xf>
    <xf numFmtId="0" fontId="0" fillId="0" borderId="46" xfId="0" applyFont="1" applyFill="1" applyBorder="1" applyAlignment="1">
      <alignment vertical="center"/>
    </xf>
    <xf numFmtId="2" fontId="0" fillId="2" borderId="68" xfId="0" applyNumberFormat="1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 shrinkToFit="1"/>
    </xf>
    <xf numFmtId="176" fontId="0" fillId="2" borderId="68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9" fillId="0" borderId="4" xfId="1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center"/>
    </xf>
    <xf numFmtId="0" fontId="0" fillId="0" borderId="63" xfId="0" applyFont="1" applyBorder="1" applyAlignment="1">
      <alignment horizontal="center" vertical="center" shrinkToFit="1"/>
    </xf>
    <xf numFmtId="0" fontId="0" fillId="0" borderId="78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1" fillId="0" borderId="61" xfId="0" applyFont="1" applyFill="1" applyBorder="1" applyAlignment="1">
      <alignment horizontal="center" vertical="center"/>
    </xf>
    <xf numFmtId="0" fontId="0" fillId="0" borderId="66" xfId="0" applyFont="1" applyBorder="1" applyAlignment="1">
      <alignment horizontal="center"/>
    </xf>
    <xf numFmtId="0" fontId="0" fillId="0" borderId="23" xfId="0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37" fillId="0" borderId="3" xfId="1" applyFont="1" applyFill="1" applyBorder="1" applyAlignment="1" applyProtection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19" fillId="0" borderId="3" xfId="1" applyFont="1" applyBorder="1" applyProtection="1">
      <alignment vertical="center"/>
    </xf>
    <xf numFmtId="0" fontId="3" fillId="0" borderId="20" xfId="0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/>
    </xf>
    <xf numFmtId="0" fontId="0" fillId="2" borderId="68" xfId="0" applyFont="1" applyFill="1" applyBorder="1" applyAlignment="1">
      <alignment vertical="center"/>
    </xf>
    <xf numFmtId="1" fontId="5" fillId="0" borderId="65" xfId="0" applyNumberFormat="1" applyFont="1" applyFill="1" applyBorder="1" applyAlignment="1">
      <alignment horizontal="center" vertical="center"/>
    </xf>
    <xf numFmtId="0" fontId="19" fillId="0" borderId="4" xfId="1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2" xfId="1" applyFont="1" applyFill="1" applyBorder="1" applyAlignment="1">
      <alignment vertical="center"/>
    </xf>
    <xf numFmtId="0" fontId="0" fillId="0" borderId="8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181" fontId="5" fillId="0" borderId="12" xfId="0" applyNumberFormat="1" applyFont="1" applyFill="1" applyBorder="1" applyAlignment="1">
      <alignment horizontal="center" vertical="center"/>
    </xf>
    <xf numFmtId="0" fontId="19" fillId="0" borderId="1" xfId="1" applyFont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shrinkToFit="1"/>
    </xf>
    <xf numFmtId="0" fontId="21" fillId="0" borderId="1" xfId="0" applyFont="1" applyBorder="1"/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15" fillId="3" borderId="29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82" xfId="0" applyFont="1" applyFill="1" applyBorder="1" applyAlignment="1">
      <alignment horizontal="center" vertical="center" wrapText="1"/>
    </xf>
    <xf numFmtId="0" fontId="15" fillId="0" borderId="82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15" fillId="3" borderId="31" xfId="0" applyNumberFormat="1" applyFont="1" applyFill="1" applyBorder="1" applyAlignment="1">
      <alignment horizontal="center" vertical="center"/>
    </xf>
    <xf numFmtId="49" fontId="15" fillId="3" borderId="37" xfId="0" applyNumberFormat="1" applyFont="1" applyFill="1" applyBorder="1" applyAlignment="1">
      <alignment horizontal="center" vertical="center"/>
    </xf>
    <xf numFmtId="49" fontId="15" fillId="3" borderId="29" xfId="0" applyNumberFormat="1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 wrapText="1"/>
    </xf>
    <xf numFmtId="11" fontId="23" fillId="4" borderId="1" xfId="0" applyNumberFormat="1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6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textRotation="255" wrapText="1" shrinkToFit="1"/>
    </xf>
    <xf numFmtId="0" fontId="0" fillId="5" borderId="32" xfId="0" applyFont="1" applyFill="1" applyBorder="1" applyAlignment="1">
      <alignment horizontal="center" vertical="center" textRotation="255" wrapText="1" shrinkToFit="1"/>
    </xf>
    <xf numFmtId="0" fontId="0" fillId="5" borderId="12" xfId="0" applyFont="1" applyFill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2" borderId="43" xfId="0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17" fillId="5" borderId="66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47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19" fillId="0" borderId="4" xfId="1" applyFont="1" applyFill="1" applyBorder="1" applyAlignment="1" applyProtection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 shrinkToFit="1"/>
    </xf>
    <xf numFmtId="0" fontId="0" fillId="0" borderId="32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0" xfId="0" applyFont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2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12" fillId="0" borderId="0" xfId="0" applyFont="1" applyBorder="1" applyAlignment="1">
      <alignment horizontal="center" vertical="center" textRotation="255" wrapText="1" shrinkToFit="1"/>
    </xf>
    <xf numFmtId="0" fontId="0" fillId="0" borderId="16" xfId="0" applyFont="1" applyBorder="1" applyAlignment="1">
      <alignment horizontal="center" vertical="center" textRotation="255" wrapText="1" shrinkToFit="1"/>
    </xf>
    <xf numFmtId="0" fontId="0" fillId="3" borderId="13" xfId="0" applyFont="1" applyFill="1" applyBorder="1" applyAlignment="1">
      <alignment horizontal="center" vertical="center" textRotation="255" shrinkToFit="1"/>
    </xf>
    <xf numFmtId="0" fontId="0" fillId="3" borderId="32" xfId="0" applyFont="1" applyFill="1" applyBorder="1" applyAlignment="1">
      <alignment horizontal="center" vertical="center" textRotation="255" shrinkToFit="1"/>
    </xf>
    <xf numFmtId="0" fontId="0" fillId="3" borderId="12" xfId="0" applyFont="1" applyFill="1" applyBorder="1" applyAlignment="1">
      <alignment horizontal="center" vertical="center" textRotation="255" shrinkToFit="1"/>
    </xf>
    <xf numFmtId="0" fontId="19" fillId="0" borderId="4" xfId="1" applyFont="1" applyFill="1" applyBorder="1" applyAlignment="1" applyProtection="1">
      <alignment horizontal="center" vertical="center" textRotation="255"/>
    </xf>
    <xf numFmtId="0" fontId="0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6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5" borderId="53" xfId="0" applyFont="1" applyFill="1" applyBorder="1" applyAlignment="1">
      <alignment horizontal="center" vertical="center" textRotation="255" wrapText="1" shrinkToFit="1"/>
    </xf>
    <xf numFmtId="0" fontId="0" fillId="5" borderId="52" xfId="0" applyFont="1" applyFill="1" applyBorder="1" applyAlignment="1">
      <alignment horizontal="center" vertical="center" textRotation="255" wrapText="1" shrinkToFit="1"/>
    </xf>
    <xf numFmtId="0" fontId="0" fillId="5" borderId="50" xfId="0" applyFont="1" applyFill="1" applyBorder="1" applyAlignment="1">
      <alignment horizontal="center" vertical="center" textRotation="255" wrapText="1" shrinkToFit="1"/>
    </xf>
    <xf numFmtId="0" fontId="19" fillId="0" borderId="24" xfId="1" applyFont="1" applyFill="1" applyBorder="1" applyAlignment="1" applyProtection="1">
      <alignment horizontal="center" vertical="center" textRotation="255"/>
    </xf>
    <xf numFmtId="0" fontId="0" fillId="0" borderId="32" xfId="0" applyBorder="1" applyAlignment="1">
      <alignment horizontal="center" vertical="center" textRotation="255" wrapText="1" shrinkToFit="1"/>
    </xf>
    <xf numFmtId="0" fontId="0" fillId="0" borderId="12" xfId="0" applyBorder="1" applyAlignment="1">
      <alignment horizontal="center" vertical="center" textRotation="255" wrapText="1" shrinkToFit="1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9" fillId="0" borderId="16" xfId="1" applyFont="1" applyFill="1" applyBorder="1" applyAlignment="1" applyProtection="1">
      <alignment horizontal="center" vertical="center" textRotation="255" wrapText="1" shrinkToFit="1"/>
    </xf>
    <xf numFmtId="0" fontId="12" fillId="0" borderId="16" xfId="0" applyFont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19" fillId="0" borderId="49" xfId="1" applyFont="1" applyFill="1" applyBorder="1" applyAlignment="1" applyProtection="1">
      <alignment horizontal="center" vertical="center" textRotation="255"/>
    </xf>
    <xf numFmtId="178" fontId="6" fillId="0" borderId="38" xfId="0" applyNumberFormat="1" applyFont="1" applyBorder="1" applyAlignment="1">
      <alignment horizontal="center" vertical="center"/>
    </xf>
    <xf numFmtId="178" fontId="6" fillId="0" borderId="37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178" fontId="6" fillId="0" borderId="29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horizontal="left" vertical="center"/>
    </xf>
    <xf numFmtId="0" fontId="17" fillId="5" borderId="80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5" borderId="52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wrapText="1" shrinkToFit="1"/>
    </xf>
    <xf numFmtId="0" fontId="21" fillId="0" borderId="15" xfId="0" applyFont="1" applyFill="1" applyBorder="1" applyAlignment="1">
      <alignment horizontal="center" vertical="center" wrapText="1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21" fillId="0" borderId="16" xfId="0" applyFont="1" applyBorder="1" applyAlignment="1">
      <alignment horizontal="center" vertical="center" textRotation="255" wrapText="1" shrinkToFit="1"/>
    </xf>
    <xf numFmtId="0" fontId="0" fillId="0" borderId="6" xfId="0" applyBorder="1" applyAlignment="1">
      <alignment horizontal="center" vertical="center" textRotation="255" wrapText="1" shrinkToFit="1"/>
    </xf>
    <xf numFmtId="0" fontId="0" fillId="0" borderId="6" xfId="0" applyFont="1" applyBorder="1" applyAlignment="1">
      <alignment horizontal="center" vertical="center" textRotation="255" wrapText="1" shrinkToFit="1"/>
    </xf>
    <xf numFmtId="0" fontId="0" fillId="5" borderId="53" xfId="0" applyFill="1" applyBorder="1" applyAlignment="1">
      <alignment horizontal="center" vertical="center" textRotation="255" wrapText="1" shrinkToFit="1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textRotation="255" wrapText="1" shrinkToFit="1"/>
    </xf>
    <xf numFmtId="0" fontId="21" fillId="0" borderId="32" xfId="0" applyFont="1" applyFill="1" applyBorder="1" applyAlignment="1">
      <alignment horizontal="center" vertical="center" textRotation="255" wrapText="1" shrinkToFit="1"/>
    </xf>
    <xf numFmtId="0" fontId="21" fillId="0" borderId="12" xfId="0" applyFont="1" applyFill="1" applyBorder="1" applyAlignment="1">
      <alignment horizontal="center" vertical="center" textRotation="255" wrapText="1" shrinkToFit="1"/>
    </xf>
    <xf numFmtId="0" fontId="0" fillId="0" borderId="6" xfId="0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textRotation="255" shrinkToFit="1"/>
    </xf>
    <xf numFmtId="0" fontId="21" fillId="0" borderId="16" xfId="0" applyFont="1" applyBorder="1" applyAlignment="1">
      <alignment horizontal="center" vertical="center" textRotation="255" shrinkToFit="1"/>
    </xf>
    <xf numFmtId="0" fontId="19" fillId="0" borderId="13" xfId="1" applyFont="1" applyFill="1" applyBorder="1" applyAlignment="1" applyProtection="1">
      <alignment horizontal="center" vertical="center" textRotation="255" wrapText="1" shrinkToFit="1"/>
    </xf>
    <xf numFmtId="0" fontId="19" fillId="0" borderId="32" xfId="1" applyFont="1" applyFill="1" applyBorder="1" applyAlignment="1" applyProtection="1">
      <alignment horizontal="center" vertical="center" textRotation="255" wrapText="1" shrinkToFit="1"/>
    </xf>
    <xf numFmtId="0" fontId="19" fillId="0" borderId="12" xfId="1" applyFont="1" applyFill="1" applyBorder="1" applyAlignment="1" applyProtection="1">
      <alignment horizontal="center" vertical="center" textRotation="255" wrapText="1" shrinkToFit="1"/>
    </xf>
    <xf numFmtId="11" fontId="0" fillId="0" borderId="13" xfId="0" applyNumberFormat="1" applyBorder="1" applyAlignment="1">
      <alignment horizontal="center" vertical="center" textRotation="255" wrapText="1" shrinkToFit="1"/>
    </xf>
    <xf numFmtId="11" fontId="0" fillId="0" borderId="32" xfId="0" applyNumberFormat="1" applyBorder="1" applyAlignment="1">
      <alignment horizontal="center" vertical="center" textRotation="255" wrapText="1" shrinkToFit="1"/>
    </xf>
    <xf numFmtId="11" fontId="0" fillId="0" borderId="12" xfId="0" applyNumberFormat="1" applyBorder="1" applyAlignment="1">
      <alignment horizontal="center" vertical="center" textRotation="255" wrapText="1" shrinkToFit="1"/>
    </xf>
    <xf numFmtId="0" fontId="0" fillId="0" borderId="16" xfId="0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2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17" fillId="0" borderId="13" xfId="0" applyFont="1" applyBorder="1" applyAlignment="1">
      <alignment horizontal="center" vertical="center" textRotation="255" wrapText="1" shrinkToFit="1"/>
    </xf>
    <xf numFmtId="0" fontId="17" fillId="0" borderId="32" xfId="0" applyFont="1" applyBorder="1" applyAlignment="1">
      <alignment horizontal="center" vertical="center" textRotation="255" wrapText="1" shrinkToFit="1"/>
    </xf>
    <xf numFmtId="0" fontId="17" fillId="0" borderId="12" xfId="0" applyFont="1" applyBorder="1" applyAlignment="1">
      <alignment horizontal="center" vertical="center" textRotation="255" wrapText="1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178" fontId="6" fillId="0" borderId="0" xfId="0" applyNumberFormat="1" applyFont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53" xfId="0" applyFont="1" applyFill="1" applyBorder="1" applyAlignment="1">
      <alignment horizontal="center" vertical="center" textRotation="255" wrapText="1" shrinkToFit="1"/>
    </xf>
    <xf numFmtId="0" fontId="0" fillId="0" borderId="52" xfId="0" applyFont="1" applyFill="1" applyBorder="1" applyAlignment="1">
      <alignment horizontal="center" vertical="center" textRotation="255" wrapText="1" shrinkToFit="1"/>
    </xf>
    <xf numFmtId="0" fontId="0" fillId="0" borderId="50" xfId="0" applyFont="1" applyFill="1" applyBorder="1" applyAlignment="1">
      <alignment horizontal="center" vertical="center" textRotation="255" wrapText="1" shrinkToFit="1"/>
    </xf>
    <xf numFmtId="0" fontId="17" fillId="0" borderId="66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textRotation="255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0" xfId="0" applyFont="1" applyFill="1" applyBorder="1" applyAlignment="1">
      <alignment vertical="center" textRotation="255" wrapText="1" shrinkToFit="1"/>
    </xf>
    <xf numFmtId="0" fontId="0" fillId="0" borderId="32" xfId="0" applyBorder="1"/>
    <xf numFmtId="0" fontId="0" fillId="0" borderId="12" xfId="0" applyBorder="1"/>
    <xf numFmtId="0" fontId="0" fillId="0" borderId="35" xfId="0" applyFont="1" applyBorder="1" applyAlignment="1">
      <alignment horizontal="center" vertical="center" textRotation="255"/>
    </xf>
    <xf numFmtId="0" fontId="0" fillId="0" borderId="3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78" fontId="0" fillId="0" borderId="38" xfId="0" applyNumberFormat="1" applyFont="1" applyBorder="1" applyAlignment="1">
      <alignment horizontal="center" vertical="center"/>
    </xf>
    <xf numFmtId="178" fontId="0" fillId="0" borderId="37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78" fontId="0" fillId="0" borderId="29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 shrinkToFit="1"/>
    </xf>
    <xf numFmtId="0" fontId="6" fillId="0" borderId="32" xfId="0" applyFont="1" applyBorder="1" applyAlignment="1">
      <alignment horizontal="center" vertical="center" textRotation="255" wrapText="1" shrinkToFit="1"/>
    </xf>
    <xf numFmtId="0" fontId="6" fillId="0" borderId="12" xfId="0" applyFont="1" applyBorder="1" applyAlignment="1">
      <alignment horizontal="center" vertical="center" textRotation="255" wrapText="1" shrinkToFit="1"/>
    </xf>
    <xf numFmtId="0" fontId="19" fillId="0" borderId="14" xfId="1" applyFont="1" applyFill="1" applyBorder="1" applyAlignment="1" applyProtection="1">
      <alignment horizontal="center" vertical="center" textRotation="255"/>
    </xf>
    <xf numFmtId="0" fontId="19" fillId="0" borderId="79" xfId="1" applyFont="1" applyFill="1" applyBorder="1" applyAlignment="1" applyProtection="1">
      <alignment horizontal="center" vertical="center" textRotation="255"/>
    </xf>
    <xf numFmtId="0" fontId="19" fillId="0" borderId="8" xfId="1" applyFont="1" applyFill="1" applyBorder="1" applyAlignment="1" applyProtection="1">
      <alignment horizontal="center" vertical="center" textRotation="255"/>
    </xf>
    <xf numFmtId="178" fontId="0" fillId="0" borderId="52" xfId="0" applyNumberFormat="1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19" fillId="0" borderId="14" xfId="1" applyFont="1" applyFill="1" applyBorder="1" applyAlignment="1" applyProtection="1">
      <alignment horizontal="center" vertical="center"/>
    </xf>
    <xf numFmtId="0" fontId="0" fillId="5" borderId="79" xfId="0" applyFont="1" applyFill="1" applyBorder="1" applyAlignment="1">
      <alignment horizontal="center" vertical="center" textRotation="255" wrapText="1" shrinkToFit="1"/>
    </xf>
    <xf numFmtId="0" fontId="0" fillId="5" borderId="34" xfId="0" applyFont="1" applyFill="1" applyBorder="1" applyAlignment="1">
      <alignment horizontal="center" vertical="center" textRotation="255" wrapText="1" shrinkToFit="1"/>
    </xf>
    <xf numFmtId="0" fontId="0" fillId="5" borderId="8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textRotation="255" shrinkToFit="1"/>
    </xf>
    <xf numFmtId="0" fontId="0" fillId="0" borderId="36" xfId="0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center" textRotation="255" shrinkToFit="1"/>
    </xf>
    <xf numFmtId="0" fontId="0" fillId="0" borderId="36" xfId="0" applyFont="1" applyBorder="1" applyAlignment="1">
      <alignment horizontal="center" vertical="center" textRotation="255" wrapText="1" shrinkToFit="1"/>
    </xf>
    <xf numFmtId="0" fontId="0" fillId="0" borderId="36" xfId="0" applyFont="1" applyBorder="1"/>
    <xf numFmtId="0" fontId="0" fillId="0" borderId="9" xfId="0" applyFont="1" applyBorder="1"/>
    <xf numFmtId="0" fontId="0" fillId="0" borderId="27" xfId="0" applyFont="1" applyFill="1" applyBorder="1" applyAlignment="1">
      <alignment vertical="center" textRotation="255" wrapText="1" shrinkToFit="1"/>
    </xf>
    <xf numFmtId="0" fontId="0" fillId="0" borderId="36" xfId="0" applyFont="1" applyFill="1" applyBorder="1" applyAlignment="1">
      <alignment vertical="center" textRotation="255" wrapText="1" shrinkToFit="1"/>
    </xf>
    <xf numFmtId="0" fontId="0" fillId="0" borderId="9" xfId="0" applyFont="1" applyFill="1" applyBorder="1" applyAlignment="1">
      <alignment vertical="center" textRotation="255" wrapText="1" shrinkToFit="1"/>
    </xf>
    <xf numFmtId="0" fontId="17" fillId="0" borderId="0" xfId="0" applyFont="1" applyFill="1" applyBorder="1" applyAlignment="1">
      <alignment horizontal="center" vertical="center"/>
    </xf>
    <xf numFmtId="0" fontId="19" fillId="0" borderId="1" xfId="1" applyFont="1" applyFill="1" applyBorder="1" applyAlignment="1" applyProtection="1">
      <alignment horizontal="center" vertical="center" textRotation="255" wrapText="1" shrinkToFi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255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5" borderId="53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176" fontId="0" fillId="5" borderId="16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/>
    </xf>
    <xf numFmtId="176" fontId="0" fillId="0" borderId="83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43" fillId="0" borderId="1" xfId="1" applyFont="1" applyFill="1" applyBorder="1" applyAlignment="1" applyProtection="1">
      <alignment horizontal="center"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5"/>
  <sheetViews>
    <sheetView zoomScale="75" zoomScaleNormal="75" zoomScalePageLayoutView="75" workbookViewId="0">
      <selection activeCell="H9" sqref="H9"/>
    </sheetView>
  </sheetViews>
  <sheetFormatPr defaultColWidth="8.875" defaultRowHeight="21" x14ac:dyDescent="0.3"/>
  <cols>
    <col min="1" max="1" width="12.125" style="26" customWidth="1"/>
    <col min="2" max="2" width="9.25" style="36" customWidth="1"/>
    <col min="3" max="3" width="25.875" style="33" customWidth="1"/>
    <col min="4" max="4" width="27.125" style="33" customWidth="1"/>
    <col min="5" max="5" width="25.75" style="110" customWidth="1"/>
    <col min="6" max="6" width="18.25" style="36" customWidth="1"/>
    <col min="7" max="7" width="25" style="36" customWidth="1"/>
    <col min="8" max="8" width="9" style="36" customWidth="1"/>
    <col min="9" max="9" width="12.25" style="35" customWidth="1"/>
    <col min="10" max="10" width="11.625" style="35" customWidth="1"/>
    <col min="11" max="11" width="10.75" style="35" customWidth="1"/>
    <col min="12" max="12" width="11.125" style="35" customWidth="1"/>
    <col min="13" max="14" width="9" style="35" customWidth="1"/>
    <col min="15" max="15" width="10.125" style="35" customWidth="1"/>
    <col min="16" max="16" width="8.875" style="1"/>
    <col min="17" max="17" width="7.75" style="32" customWidth="1"/>
    <col min="18" max="18" width="9.625" style="32" customWidth="1"/>
    <col min="19" max="16384" width="8.875" style="32"/>
  </cols>
  <sheetData>
    <row r="1" spans="1:22" s="27" customFormat="1" ht="36" customHeight="1" thickBot="1" x14ac:dyDescent="0.3">
      <c r="A1" s="509" t="s">
        <v>296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R1" s="28"/>
    </row>
    <row r="2" spans="1:22" s="27" customFormat="1" ht="45" customHeight="1" thickBot="1" x14ac:dyDescent="0.3">
      <c r="A2" s="130" t="s">
        <v>1</v>
      </c>
      <c r="B2" s="505" t="s">
        <v>2</v>
      </c>
      <c r="C2" s="500" t="s">
        <v>3</v>
      </c>
      <c r="D2" s="510" t="s">
        <v>33</v>
      </c>
      <c r="E2" s="511"/>
      <c r="F2" s="512"/>
      <c r="G2" s="131" t="s">
        <v>31</v>
      </c>
      <c r="H2" s="200" t="s">
        <v>34</v>
      </c>
      <c r="I2" s="132" t="s">
        <v>404</v>
      </c>
      <c r="J2" s="133" t="s">
        <v>117</v>
      </c>
      <c r="K2" s="133" t="s">
        <v>32</v>
      </c>
      <c r="L2" s="133" t="s">
        <v>116</v>
      </c>
      <c r="M2" s="134" t="s">
        <v>107</v>
      </c>
      <c r="N2" s="134" t="s">
        <v>279</v>
      </c>
      <c r="O2" s="173" t="s">
        <v>35</v>
      </c>
      <c r="Q2" s="28"/>
      <c r="R2" s="39"/>
    </row>
    <row r="3" spans="1:22" s="27" customFormat="1" ht="33" customHeight="1" x14ac:dyDescent="0.25">
      <c r="A3" s="72" t="s">
        <v>162</v>
      </c>
      <c r="B3" s="143" t="s">
        <v>91</v>
      </c>
      <c r="C3" s="501" t="str">
        <f>第1週!B5</f>
        <v>白米飯</v>
      </c>
      <c r="D3" s="108" t="str">
        <f>第1週!B7</f>
        <v>什錦滷味(煮)</v>
      </c>
      <c r="E3" s="108" t="str">
        <f>第1週!B12</f>
        <v>蔬菜拼盤(炒)</v>
      </c>
      <c r="F3" s="108" t="str">
        <f>第1週!B17</f>
        <v>時蔬青菜</v>
      </c>
      <c r="G3" s="108" t="str">
        <f>第1週!B22</f>
        <v>玉米蛋花湯</v>
      </c>
      <c r="H3" s="294"/>
      <c r="I3" s="404">
        <f>第1週!D30</f>
        <v>5.2941176470588234</v>
      </c>
      <c r="J3" s="404">
        <f>第1週!D31</f>
        <v>2.0909090909090908</v>
      </c>
      <c r="K3" s="404">
        <f>第1週!D32</f>
        <v>1.5</v>
      </c>
      <c r="L3" s="404" t="str">
        <f>第1週!D35</f>
        <v>2.5</v>
      </c>
      <c r="M3" s="108"/>
      <c r="N3" s="108"/>
      <c r="O3" s="401">
        <f>第1週!D36</f>
        <v>677.40641711229944</v>
      </c>
      <c r="Q3" s="28"/>
      <c r="R3" s="39"/>
    </row>
    <row r="4" spans="1:22" s="27" customFormat="1" ht="33" customHeight="1" x14ac:dyDescent="0.25">
      <c r="A4" s="72" t="s">
        <v>163</v>
      </c>
      <c r="B4" s="144" t="s">
        <v>92</v>
      </c>
      <c r="C4" s="501" t="str">
        <f>第1週!I5</f>
        <v>糙米飯</v>
      </c>
      <c r="D4" s="108" t="str">
        <f>第1週!I7</f>
        <v>鹹酥雞丁(炸)</v>
      </c>
      <c r="E4" s="108" t="str">
        <f>第1週!I12</f>
        <v>什錦冬粉(煮)</v>
      </c>
      <c r="F4" s="108" t="str">
        <f>第1週!I17</f>
        <v>有機蔬菜</v>
      </c>
      <c r="G4" s="108" t="str">
        <f>第1週!I22</f>
        <v>海芽肉絲湯</v>
      </c>
      <c r="H4" s="294" t="s">
        <v>14</v>
      </c>
      <c r="I4" s="403">
        <f>第1週!K30</f>
        <v>6.7272727272727275</v>
      </c>
      <c r="J4" s="403">
        <f>第1週!K31</f>
        <v>2.480952380952381</v>
      </c>
      <c r="K4" s="403">
        <f>第1週!K32</f>
        <v>1.69</v>
      </c>
      <c r="L4" s="403" t="str">
        <f>第1週!K35</f>
        <v>2.5</v>
      </c>
      <c r="M4" s="108">
        <v>1</v>
      </c>
      <c r="N4" s="108"/>
      <c r="O4" s="401">
        <f>第1週!K36</f>
        <v>871.73051948051955</v>
      </c>
      <c r="Q4" s="28"/>
      <c r="R4" s="39"/>
    </row>
    <row r="5" spans="1:22" s="27" customFormat="1" ht="33" customHeight="1" x14ac:dyDescent="0.25">
      <c r="A5" s="72" t="s">
        <v>164</v>
      </c>
      <c r="B5" s="148" t="s">
        <v>93</v>
      </c>
      <c r="C5" s="513" t="str">
        <f>第1週!P5</f>
        <v>高麗菜水餃(煮)</v>
      </c>
      <c r="D5" s="513"/>
      <c r="E5" s="514" t="str">
        <f>第1週!P12</f>
        <v>五香豆干(滷)</v>
      </c>
      <c r="F5" s="514"/>
      <c r="G5" s="247" t="str">
        <f>第1週!P19</f>
        <v>酸辣湯</v>
      </c>
      <c r="H5" s="294"/>
      <c r="I5" s="403">
        <f>第1週!R30</f>
        <v>3.3</v>
      </c>
      <c r="J5" s="403">
        <f>第1週!R31</f>
        <v>2.4337662337662338</v>
      </c>
      <c r="K5" s="403">
        <f>第1週!R32</f>
        <v>1.3199999999999998</v>
      </c>
      <c r="L5" s="403" t="str">
        <f>第1週!R35</f>
        <v>2.5</v>
      </c>
      <c r="M5" s="108"/>
      <c r="N5" s="108"/>
      <c r="O5" s="401">
        <f>第1週!R36</f>
        <v>559.03246753246754</v>
      </c>
      <c r="Q5" s="28"/>
      <c r="R5" s="39"/>
    </row>
    <row r="6" spans="1:22" ht="33" customHeight="1" x14ac:dyDescent="0.3">
      <c r="A6" s="72" t="s">
        <v>165</v>
      </c>
      <c r="B6" s="144" t="s">
        <v>90</v>
      </c>
      <c r="C6" s="501" t="str">
        <f>第1週!W5</f>
        <v>白米飯</v>
      </c>
      <c r="D6" s="101" t="str">
        <f>第1週!W7</f>
        <v>黑胡椒肉片(炒)</v>
      </c>
      <c r="E6" s="101" t="str">
        <f>第1週!W12</f>
        <v>冬瓜燜肉(煮)</v>
      </c>
      <c r="F6" s="108" t="str">
        <f>第1週!W17</f>
        <v>有機蔬菜</v>
      </c>
      <c r="G6" s="169" t="str">
        <f>第1週!W22</f>
        <v>蘿蔔黑輪湯</v>
      </c>
      <c r="H6" s="294" t="s">
        <v>14</v>
      </c>
      <c r="I6" s="403">
        <f>第1週!Y30</f>
        <v>5.2142857142857144</v>
      </c>
      <c r="J6" s="403">
        <f>第1週!Y31</f>
        <v>2.4571428571428573</v>
      </c>
      <c r="K6" s="403">
        <f>第1週!Y32</f>
        <v>1.61</v>
      </c>
      <c r="L6" s="403">
        <v>2.5</v>
      </c>
      <c r="M6" s="238">
        <v>1</v>
      </c>
      <c r="N6" s="238"/>
      <c r="O6" s="237">
        <f>I6*70+J6*75+K6*25+L6*45+M6*60</f>
        <v>762.03571428571433</v>
      </c>
    </row>
    <row r="7" spans="1:22" ht="33" customHeight="1" thickBot="1" x14ac:dyDescent="0.35">
      <c r="A7" s="251" t="s">
        <v>166</v>
      </c>
      <c r="B7" s="145" t="s">
        <v>88</v>
      </c>
      <c r="C7" s="502" t="str">
        <f>第1週!AD5</f>
        <v>地瓜飯</v>
      </c>
      <c r="D7" s="104" t="str">
        <f>第1週!AD7</f>
        <v>泰式豆腐魚(燴)</v>
      </c>
      <c r="E7" s="104" t="str">
        <f>第1週!AD12</f>
        <v>山東白炒雞片(炒)</v>
      </c>
      <c r="F7" s="104" t="str">
        <f>第1週!AD17</f>
        <v>有機蔬菜</v>
      </c>
      <c r="G7" s="290" t="str">
        <f>第1週!AD22</f>
        <v>黃瓜雞肉湯</v>
      </c>
      <c r="H7" s="177"/>
      <c r="I7" s="235">
        <f>第1週!AF30</f>
        <v>4.8529411764705879</v>
      </c>
      <c r="J7" s="235">
        <f>第1週!AF31</f>
        <v>2.8142857142857141</v>
      </c>
      <c r="K7" s="235">
        <f>第1週!AF32</f>
        <v>1.87</v>
      </c>
      <c r="L7" s="235">
        <v>2.5</v>
      </c>
      <c r="M7" s="239"/>
      <c r="N7" s="239"/>
      <c r="O7" s="240">
        <f>I7*70+J7*75+K7*25+L7*45+M7*60</f>
        <v>710.02731092436966</v>
      </c>
    </row>
    <row r="8" spans="1:22" s="87" customFormat="1" ht="33" customHeight="1" thickTop="1" x14ac:dyDescent="0.3">
      <c r="A8" s="72" t="s">
        <v>171</v>
      </c>
      <c r="B8" s="143" t="s">
        <v>91</v>
      </c>
      <c r="C8" s="248" t="str">
        <f>第2週!B5</f>
        <v>白米飯</v>
      </c>
      <c r="D8" s="253" t="str">
        <f>第2週!B7</f>
        <v>酸辣什錦(燴)</v>
      </c>
      <c r="E8" s="254" t="str">
        <f>第2週!B12</f>
        <v>紅燒麵圈(滷)</v>
      </c>
      <c r="F8" s="248" t="str">
        <f>第2週!B17</f>
        <v>時蔬青菜</v>
      </c>
      <c r="G8" s="253" t="str">
        <f>第2週!B22</f>
        <v>芹菜豆皮湯</v>
      </c>
      <c r="H8" s="295"/>
      <c r="I8" s="405">
        <f>第2週!D30</f>
        <v>5</v>
      </c>
      <c r="J8" s="406">
        <f>第2週!D31</f>
        <v>2.1314935064935066</v>
      </c>
      <c r="K8" s="407">
        <f>第2週!D32</f>
        <v>1.5</v>
      </c>
      <c r="L8" s="128">
        <v>2.5</v>
      </c>
      <c r="M8" s="255"/>
      <c r="N8" s="414"/>
      <c r="O8" s="237">
        <f t="shared" ref="O8:O22" si="0">I8*70+J8*75+K8*25+L8*45+M8*60</f>
        <v>659.86201298701303</v>
      </c>
      <c r="P8" s="86"/>
    </row>
    <row r="9" spans="1:22" ht="33" customHeight="1" x14ac:dyDescent="0.3">
      <c r="A9" s="72" t="s">
        <v>167</v>
      </c>
      <c r="B9" s="144" t="s">
        <v>92</v>
      </c>
      <c r="C9" s="147" t="str">
        <f>第2週!I5</f>
        <v>糙米飯</v>
      </c>
      <c r="D9" s="176" t="str">
        <f>第2週!I7</f>
        <v>蜜汁雞(炒)</v>
      </c>
      <c r="E9" s="176" t="str">
        <f>第2週!I12</f>
        <v>胡瓜炒豆干(炒)</v>
      </c>
      <c r="F9" s="103" t="str">
        <f>第2週!I17</f>
        <v>有機蔬菜</v>
      </c>
      <c r="G9" s="169" t="str">
        <f>第2週!I22</f>
        <v>甜薯排骨湯</v>
      </c>
      <c r="H9" s="294" t="s">
        <v>85</v>
      </c>
      <c r="I9" s="402">
        <f>第2週!K30</f>
        <v>5.8454545454545448</v>
      </c>
      <c r="J9" s="412">
        <f>第2週!K31</f>
        <v>2.8571428571428568</v>
      </c>
      <c r="K9" s="107">
        <f>第2週!K32</f>
        <v>1.5</v>
      </c>
      <c r="L9" s="128">
        <v>2.5</v>
      </c>
      <c r="M9" s="241">
        <v>1</v>
      </c>
      <c r="N9" s="241"/>
      <c r="O9" s="237">
        <f t="shared" si="0"/>
        <v>833.46753246753235</v>
      </c>
    </row>
    <row r="10" spans="1:22" s="27" customFormat="1" ht="33" customHeight="1" x14ac:dyDescent="0.25">
      <c r="A10" s="72" t="s">
        <v>168</v>
      </c>
      <c r="B10" s="148" t="s">
        <v>93</v>
      </c>
      <c r="C10" s="513" t="str">
        <f>第2週!P5</f>
        <v>刈包</v>
      </c>
      <c r="D10" s="513"/>
      <c r="E10" s="514" t="str">
        <f>第2週!P7</f>
        <v>高麗菜肉片(炒)</v>
      </c>
      <c r="F10" s="514"/>
      <c r="G10" s="215" t="str">
        <f>第2週!P22</f>
        <v>銀蘿雞肉湯</v>
      </c>
      <c r="H10" s="294" t="s">
        <v>301</v>
      </c>
      <c r="I10" s="402">
        <f>第2週!R30</f>
        <v>4.9000000000000004</v>
      </c>
      <c r="J10" s="412">
        <f>第2週!R31</f>
        <v>2.5733333333333333</v>
      </c>
      <c r="K10" s="107">
        <f>第2週!R32</f>
        <v>1.2200000000000002</v>
      </c>
      <c r="L10" s="107">
        <v>2.5</v>
      </c>
      <c r="M10" s="241"/>
      <c r="N10" s="241">
        <f>第2週!R34</f>
        <v>1</v>
      </c>
      <c r="O10" s="237">
        <f>I10*70+J10*75+K10*25+L10*45+M10*60+120</f>
        <v>799</v>
      </c>
      <c r="P10" s="1"/>
      <c r="Q10" s="28"/>
      <c r="R10" s="28"/>
      <c r="S10" s="28"/>
      <c r="T10" s="54"/>
      <c r="U10" s="28"/>
      <c r="V10" s="28"/>
    </row>
    <row r="11" spans="1:22" s="27" customFormat="1" ht="33" customHeight="1" x14ac:dyDescent="0.25">
      <c r="A11" s="72" t="s">
        <v>169</v>
      </c>
      <c r="B11" s="144" t="s">
        <v>94</v>
      </c>
      <c r="C11" s="501" t="str">
        <f>第2週!W5</f>
        <v>白米飯</v>
      </c>
      <c r="D11" s="176" t="str">
        <f>第2週!W7</f>
        <v>三杯雞(炒)</v>
      </c>
      <c r="E11" s="176" t="str">
        <f>第2週!W12</f>
        <v>珍菇蒲瓜(燴)</v>
      </c>
      <c r="F11" s="176" t="str">
        <f>第2週!W17</f>
        <v>有機蔬菜</v>
      </c>
      <c r="G11" s="291" t="str">
        <f>第2週!W22</f>
        <v>地瓜粉圓湯</v>
      </c>
      <c r="H11" s="294" t="s">
        <v>85</v>
      </c>
      <c r="I11" s="402">
        <f>第2週!Y30</f>
        <v>6.545454545454545</v>
      </c>
      <c r="J11" s="403">
        <f>第2週!Y31</f>
        <v>2.3571428571428572</v>
      </c>
      <c r="K11" s="233">
        <f>第3週!Y32</f>
        <v>1.76</v>
      </c>
      <c r="L11" s="107">
        <v>2.5</v>
      </c>
      <c r="M11" s="241">
        <v>1</v>
      </c>
      <c r="N11" s="241"/>
      <c r="O11" s="237">
        <f t="shared" si="0"/>
        <v>851.46753246753246</v>
      </c>
      <c r="Q11" s="28"/>
      <c r="R11" s="28"/>
      <c r="S11" s="28"/>
      <c r="T11" s="28"/>
      <c r="U11" s="28"/>
      <c r="V11" s="28"/>
    </row>
    <row r="12" spans="1:22" s="27" customFormat="1" ht="33" customHeight="1" thickBot="1" x14ac:dyDescent="0.3">
      <c r="A12" s="251" t="s">
        <v>170</v>
      </c>
      <c r="B12" s="145" t="s">
        <v>89</v>
      </c>
      <c r="C12" s="503" t="str">
        <f>第2週!AD5</f>
        <v>地瓜飯</v>
      </c>
      <c r="D12" s="104" t="str">
        <f>第2週!AD7</f>
        <v>紅燒豬肉(滷)</v>
      </c>
      <c r="E12" s="104" t="str">
        <f>第2週!AD12</f>
        <v>芹香豆腐(燴)</v>
      </c>
      <c r="F12" s="104" t="str">
        <f>第3週!B17</f>
        <v>時蔬青菜</v>
      </c>
      <c r="G12" s="290" t="str">
        <f>第2週!AD22</f>
        <v>薑絲冬瓜湯</v>
      </c>
      <c r="H12" s="177"/>
      <c r="I12" s="438">
        <f>第2週!AF30</f>
        <v>4.9705882352941169</v>
      </c>
      <c r="J12" s="235">
        <f>第2週!AF31</f>
        <v>2.2023809523809526</v>
      </c>
      <c r="K12" s="235">
        <f>第2週!AF32</f>
        <v>1.5</v>
      </c>
      <c r="L12" s="105">
        <v>2.5</v>
      </c>
      <c r="M12" s="239"/>
      <c r="N12" s="239"/>
      <c r="O12" s="240">
        <f t="shared" si="0"/>
        <v>663.11974789915962</v>
      </c>
      <c r="Q12" s="28"/>
      <c r="R12" s="28"/>
      <c r="S12" s="28"/>
      <c r="T12" s="28"/>
      <c r="U12" s="28"/>
      <c r="V12" s="28"/>
    </row>
    <row r="13" spans="1:22" ht="33" customHeight="1" thickTop="1" x14ac:dyDescent="0.3">
      <c r="A13" s="72" t="s">
        <v>172</v>
      </c>
      <c r="B13" s="143" t="s">
        <v>95</v>
      </c>
      <c r="C13" s="146" t="str">
        <f>第3週!B5</f>
        <v>白米飯</v>
      </c>
      <c r="D13" s="102" t="str">
        <f>第3週!B7</f>
        <v>沙茶粉絲堡</v>
      </c>
      <c r="E13" s="109" t="str">
        <f>第3週!B12</f>
        <v>麻婆豆腐(燴)</v>
      </c>
      <c r="F13" s="129" t="str">
        <f>第3週!B17</f>
        <v>時蔬青菜</v>
      </c>
      <c r="G13" s="292" t="str">
        <f>第3週!B22</f>
        <v>銀蘿油腐湯</v>
      </c>
      <c r="H13" s="296"/>
      <c r="I13" s="487">
        <f>第3週!D30</f>
        <v>5.666666666666667</v>
      </c>
      <c r="J13" s="234">
        <f>第3週!D31</f>
        <v>2.1428571428571432</v>
      </c>
      <c r="K13" s="232">
        <f>第3週!D32</f>
        <v>1.45</v>
      </c>
      <c r="L13" s="128">
        <v>2.5</v>
      </c>
      <c r="M13" s="238"/>
      <c r="N13" s="238"/>
      <c r="O13" s="242">
        <f t="shared" si="0"/>
        <v>706.13095238095241</v>
      </c>
    </row>
    <row r="14" spans="1:22" s="87" customFormat="1" ht="33" customHeight="1" x14ac:dyDescent="0.3">
      <c r="A14" s="72" t="s">
        <v>249</v>
      </c>
      <c r="B14" s="144" t="s">
        <v>92</v>
      </c>
      <c r="C14" s="501" t="str">
        <f>第3週!I5</f>
        <v>糙米飯</v>
      </c>
      <c r="D14" s="176" t="str">
        <f>第3週!I7</f>
        <v>壽喜燒肉片(煮)</v>
      </c>
      <c r="E14" s="176" t="str">
        <f>第3週!I12</f>
        <v>關東煮(煮)</v>
      </c>
      <c r="F14" s="103" t="str">
        <f>第3週!I17</f>
        <v>有機蔬菜</v>
      </c>
      <c r="G14" s="169" t="str">
        <f>第3週!I22</f>
        <v>芹菜粉絲湯</v>
      </c>
      <c r="H14" s="294" t="s">
        <v>85</v>
      </c>
      <c r="I14" s="402">
        <f>第3週!K30</f>
        <v>5.579831932773109</v>
      </c>
      <c r="J14" s="234">
        <f>第3週!K31</f>
        <v>2.2023809523809521</v>
      </c>
      <c r="K14" s="233">
        <f>第3週!K32</f>
        <v>1.5699999999999998</v>
      </c>
      <c r="L14" s="107">
        <v>2.5</v>
      </c>
      <c r="M14" s="241">
        <v>1</v>
      </c>
      <c r="N14" s="241"/>
      <c r="O14" s="237">
        <f t="shared" si="0"/>
        <v>767.51680672268901</v>
      </c>
      <c r="P14" s="86"/>
    </row>
    <row r="15" spans="1:22" ht="33" customHeight="1" x14ac:dyDescent="0.3">
      <c r="A15" s="72" t="s">
        <v>250</v>
      </c>
      <c r="B15" s="170" t="s">
        <v>93</v>
      </c>
      <c r="C15" s="513" t="str">
        <f>第3週!P5</f>
        <v>什錦雞肉湯飯</v>
      </c>
      <c r="D15" s="513"/>
      <c r="E15" s="515"/>
      <c r="F15" s="516" t="str">
        <f>第3週!P17</f>
        <v>鮮肉包</v>
      </c>
      <c r="G15" s="517"/>
      <c r="H15" s="294"/>
      <c r="I15" s="402">
        <f>第3週!R30</f>
        <v>6</v>
      </c>
      <c r="J15" s="234">
        <f>第3週!R31</f>
        <v>2.4969696969696971</v>
      </c>
      <c r="K15" s="107">
        <f>第3週!R32</f>
        <v>1.27</v>
      </c>
      <c r="L15" s="107">
        <v>2.5</v>
      </c>
      <c r="M15" s="107"/>
      <c r="N15" s="452"/>
      <c r="O15" s="237">
        <f>I15*70+J15*75+K15*25+L15*45+M15*60+120</f>
        <v>871.52272727272725</v>
      </c>
    </row>
    <row r="16" spans="1:22" ht="33" customHeight="1" x14ac:dyDescent="0.3">
      <c r="A16" s="72" t="s">
        <v>251</v>
      </c>
      <c r="B16" s="144" t="s">
        <v>94</v>
      </c>
      <c r="C16" s="147" t="str">
        <f>第3週!W5</f>
        <v>白米飯</v>
      </c>
      <c r="D16" s="101" t="str">
        <f>第3週!W7</f>
        <v>蔥爆肉絲(炒)</v>
      </c>
      <c r="E16" s="108" t="str">
        <f>第3週!W12</f>
        <v>茄燒油豆腐(煮)</v>
      </c>
      <c r="F16" s="101" t="str">
        <f>第3週!W17</f>
        <v>有機蔬菜</v>
      </c>
      <c r="G16" s="169" t="str">
        <f>第3週!W22</f>
        <v>白菜蛋花湯</v>
      </c>
      <c r="H16" s="294" t="s">
        <v>85</v>
      </c>
      <c r="I16" s="402">
        <f>第3週!R30</f>
        <v>6</v>
      </c>
      <c r="J16" s="234">
        <f>第3週!Y31</f>
        <v>2.9610389610389607</v>
      </c>
      <c r="K16" s="128">
        <f>第3週!Y32</f>
        <v>1.76</v>
      </c>
      <c r="L16" s="128">
        <v>2.5</v>
      </c>
      <c r="M16" s="244">
        <v>1</v>
      </c>
      <c r="N16" s="241"/>
      <c r="O16" s="237">
        <f t="shared" si="0"/>
        <v>858.57792207792204</v>
      </c>
    </row>
    <row r="17" spans="1:36" s="27" customFormat="1" ht="33" customHeight="1" thickBot="1" x14ac:dyDescent="0.3">
      <c r="A17" s="72" t="s">
        <v>252</v>
      </c>
      <c r="B17" s="145" t="s">
        <v>89</v>
      </c>
      <c r="C17" s="502" t="str">
        <f>第3週!AD5</f>
        <v>地瓜飯</v>
      </c>
      <c r="D17" s="104" t="str">
        <f>第3週!AD7</f>
        <v>豆鼓雞丁(炒)</v>
      </c>
      <c r="E17" s="104" t="str">
        <f>第3週!AD12</f>
        <v>什錦山東白(煮)</v>
      </c>
      <c r="F17" s="104" t="str">
        <f>第3週!AD17</f>
        <v>有機蔬菜</v>
      </c>
      <c r="G17" s="293" t="str">
        <f>第3週!AD22</f>
        <v>冬瓜排骨湯</v>
      </c>
      <c r="H17" s="177"/>
      <c r="I17" s="476">
        <f>第3週!AF30</f>
        <v>4.8529411764705879</v>
      </c>
      <c r="J17" s="235">
        <f>第3週!AF31</f>
        <v>2.5714285714285716</v>
      </c>
      <c r="K17" s="105">
        <f>第3週!AF32</f>
        <v>1.7</v>
      </c>
      <c r="L17" s="236">
        <v>2.5</v>
      </c>
      <c r="M17" s="105"/>
      <c r="N17" s="415"/>
      <c r="O17" s="240">
        <f t="shared" si="0"/>
        <v>687.56302521008399</v>
      </c>
      <c r="P17" s="1"/>
      <c r="Q17" s="28"/>
      <c r="R17" s="28"/>
      <c r="S17" s="28"/>
      <c r="T17" s="54"/>
      <c r="U17" s="28"/>
      <c r="V17" s="28"/>
    </row>
    <row r="18" spans="1:36" s="28" customFormat="1" ht="33" customHeight="1" thickTop="1" x14ac:dyDescent="0.25">
      <c r="A18" s="72" t="s">
        <v>253</v>
      </c>
      <c r="B18" s="143" t="s">
        <v>95</v>
      </c>
      <c r="C18" s="504" t="str">
        <f>第4週!B5</f>
        <v>白米飯</v>
      </c>
      <c r="D18" s="102" t="str">
        <f>第4週!B7</f>
        <v>咖哩蔬菜(燴)</v>
      </c>
      <c r="E18" s="102" t="str">
        <f>第4週!B12</f>
        <v>蜜汁豆包(炒)</v>
      </c>
      <c r="F18" s="102" t="str">
        <f>第4週!B17</f>
        <v>時蔬青菜</v>
      </c>
      <c r="G18" s="292" t="str">
        <f>第4週!B22</f>
        <v>香菜蕪菁湯</v>
      </c>
      <c r="H18" s="297"/>
      <c r="I18" s="437">
        <f>第4週!D30</f>
        <v>5.333333333333333</v>
      </c>
      <c r="J18" s="234">
        <f>第4週!D31</f>
        <v>2.1452380952380952</v>
      </c>
      <c r="K18" s="232">
        <f>第4週!D32</f>
        <v>1.5</v>
      </c>
      <c r="L18" s="128">
        <v>2.5</v>
      </c>
      <c r="M18" s="238"/>
      <c r="N18" s="238"/>
      <c r="O18" s="242">
        <f t="shared" si="0"/>
        <v>684.22619047619048</v>
      </c>
      <c r="P18" s="82"/>
    </row>
    <row r="19" spans="1:36" s="28" customFormat="1" ht="33" customHeight="1" x14ac:dyDescent="0.25">
      <c r="A19" s="72" t="s">
        <v>173</v>
      </c>
      <c r="B19" s="144" t="s">
        <v>92</v>
      </c>
      <c r="C19" s="146" t="str">
        <f>第4週!I5</f>
        <v>糙米飯</v>
      </c>
      <c r="D19" s="102" t="str">
        <f>第4週!I7</f>
        <v>香滷肉燥(煮)</v>
      </c>
      <c r="E19" s="129" t="str">
        <f>第4週!I12</f>
        <v>黃瓜雞片(煮)</v>
      </c>
      <c r="F19" s="129" t="str">
        <f>第4週!I17</f>
        <v>時蔬青菜</v>
      </c>
      <c r="G19" s="292" t="str">
        <f>第4週!I22</f>
        <v>薑絲冬瓜湯</v>
      </c>
      <c r="H19" s="294" t="s">
        <v>85</v>
      </c>
      <c r="I19" s="186">
        <f>第4週!K30</f>
        <v>5</v>
      </c>
      <c r="J19" s="406">
        <f>第4週!K31</f>
        <v>2.5619047619047617</v>
      </c>
      <c r="K19" s="128">
        <f>第4週!K32</f>
        <v>1.95</v>
      </c>
      <c r="L19" s="128">
        <v>2.5</v>
      </c>
      <c r="M19" s="128">
        <v>1</v>
      </c>
      <c r="N19" s="416"/>
      <c r="O19" s="237">
        <f t="shared" si="0"/>
        <v>763.39285714285711</v>
      </c>
      <c r="P19" s="34"/>
    </row>
    <row r="20" spans="1:36" s="29" customFormat="1" ht="33" customHeight="1" x14ac:dyDescent="0.3">
      <c r="A20" s="72" t="s">
        <v>174</v>
      </c>
      <c r="B20" s="170" t="s">
        <v>93</v>
      </c>
      <c r="C20" s="513" t="str">
        <f>第4週!P5</f>
        <v>味增拉麵(煮)</v>
      </c>
      <c r="D20" s="513"/>
      <c r="E20" s="515"/>
      <c r="F20" s="516" t="str">
        <f>第4週!P17</f>
        <v>芝麻包(蒸)</v>
      </c>
      <c r="G20" s="517"/>
      <c r="H20" s="294" t="s">
        <v>278</v>
      </c>
      <c r="I20" s="402">
        <f>第4週!R30</f>
        <v>5.9019607843137258</v>
      </c>
      <c r="J20" s="412">
        <f>第4週!R31</f>
        <v>2.5476190476190474</v>
      </c>
      <c r="K20" s="107">
        <f>第4週!R32</f>
        <v>1</v>
      </c>
      <c r="L20" s="107">
        <v>2.5</v>
      </c>
      <c r="M20" s="453"/>
      <c r="N20" s="454">
        <f>第4週!R34</f>
        <v>1</v>
      </c>
      <c r="O20" s="237">
        <f t="shared" si="0"/>
        <v>741.70868347338933</v>
      </c>
      <c r="P20" s="84"/>
      <c r="Q20" s="184"/>
      <c r="R20" s="184"/>
    </row>
    <row r="21" spans="1:36" s="31" customFormat="1" ht="33" customHeight="1" x14ac:dyDescent="0.3">
      <c r="A21" s="72" t="s">
        <v>175</v>
      </c>
      <c r="B21" s="144" t="s">
        <v>94</v>
      </c>
      <c r="C21" s="147" t="str">
        <f>第4週!W5</f>
        <v>白米飯</v>
      </c>
      <c r="D21" s="176" t="str">
        <f>第4週!W7</f>
        <v>塔香雞肉(煮)</v>
      </c>
      <c r="E21" s="176" t="str">
        <f>第4週!W12</f>
        <v xml:space="preserve">玉米絞肉(炒)      </v>
      </c>
      <c r="F21" s="176" t="str">
        <f>第4週!W17</f>
        <v>有機蔬菜</v>
      </c>
      <c r="G21" s="169" t="str">
        <f>第4週!W22</f>
        <v>青蛙下蛋</v>
      </c>
      <c r="H21" s="294" t="s">
        <v>85</v>
      </c>
      <c r="I21" s="402">
        <f>第4週!Y30</f>
        <v>5.4117647058823533</v>
      </c>
      <c r="J21" s="403">
        <f>第4週!Y31</f>
        <v>2.6357142857142857</v>
      </c>
      <c r="K21" s="403">
        <f>第4週!Y32</f>
        <v>1.25</v>
      </c>
      <c r="L21" s="107">
        <v>2.5</v>
      </c>
      <c r="M21" s="244">
        <v>1</v>
      </c>
      <c r="N21" s="241"/>
      <c r="O21" s="237">
        <f t="shared" si="0"/>
        <v>780.2521008403362</v>
      </c>
      <c r="P21" s="185"/>
    </row>
    <row r="22" spans="1:36" s="31" customFormat="1" ht="33" customHeight="1" thickBot="1" x14ac:dyDescent="0.35">
      <c r="A22" s="344" t="s">
        <v>176</v>
      </c>
      <c r="B22" s="145" t="s">
        <v>89</v>
      </c>
      <c r="C22" s="503" t="str">
        <f>第4週!AD5</f>
        <v>地瓜飯</v>
      </c>
      <c r="D22" s="104" t="str">
        <f>第4週!AD7</f>
        <v>沙茶肉片(煮)</v>
      </c>
      <c r="E22" s="345" t="str">
        <f>第4週!AD12</f>
        <v>雙色炒蛋(炒)</v>
      </c>
      <c r="F22" s="104" t="str">
        <f>第4週!AD17</f>
        <v>有機蔬菜</v>
      </c>
      <c r="G22" s="290" t="str">
        <f>第4週!AD22</f>
        <v>鮮菇雞肉湯</v>
      </c>
      <c r="H22" s="177"/>
      <c r="I22" s="476">
        <f>第4週!AF30</f>
        <v>4.8529411764705879</v>
      </c>
      <c r="J22" s="346">
        <f>第4週!AF31</f>
        <v>2.7878787878787881</v>
      </c>
      <c r="K22" s="105">
        <f>第4週!AF32</f>
        <v>1.95</v>
      </c>
      <c r="L22" s="105">
        <v>2.5</v>
      </c>
      <c r="M22" s="105"/>
      <c r="N22" s="415"/>
      <c r="O22" s="240">
        <f t="shared" si="0"/>
        <v>710.04679144385022</v>
      </c>
      <c r="P22" s="185"/>
    </row>
    <row r="23" spans="1:36" s="31" customFormat="1" ht="33" customHeight="1" thickTop="1" x14ac:dyDescent="0.3">
      <c r="A23" s="72" t="s">
        <v>178</v>
      </c>
      <c r="B23" s="143" t="s">
        <v>91</v>
      </c>
      <c r="C23" s="146" t="str">
        <f>第5週!C5</f>
        <v>白米</v>
      </c>
      <c r="D23" s="102" t="str">
        <f>第5週!B7</f>
        <v>瓜仔素肉(煮)</v>
      </c>
      <c r="E23" s="129" t="str">
        <f>第5週!B12</f>
        <v>洋芋燒百頁(煮)</v>
      </c>
      <c r="F23" s="102" t="str">
        <f>第5週!P17</f>
        <v>時蔬青菜</v>
      </c>
      <c r="G23" s="102" t="str">
        <f>第5週!B22</f>
        <v>味噌湯</v>
      </c>
      <c r="H23" s="294"/>
      <c r="I23" s="406">
        <f>第5週!D30</f>
        <v>5.4666666666666668</v>
      </c>
      <c r="J23" s="342">
        <f>第5週!D31</f>
        <v>2.7142857142857144</v>
      </c>
      <c r="K23" s="128">
        <f>第5週!D32</f>
        <v>1.5</v>
      </c>
      <c r="L23" s="413">
        <f>第5週!D35</f>
        <v>2.5</v>
      </c>
      <c r="M23" s="128"/>
      <c r="N23" s="128"/>
      <c r="O23" s="343">
        <f>第5週!D36</f>
        <v>766.2380952380953</v>
      </c>
      <c r="P23" s="185"/>
    </row>
    <row r="24" spans="1:36" s="31" customFormat="1" ht="33" customHeight="1" x14ac:dyDescent="0.3">
      <c r="A24" s="72" t="s">
        <v>177</v>
      </c>
      <c r="B24" s="144" t="s">
        <v>92</v>
      </c>
      <c r="C24" s="501" t="str">
        <f>第5週!I5</f>
        <v>糙米飯</v>
      </c>
      <c r="D24" s="176" t="str">
        <f>第5週!I7</f>
        <v>醬爆肉片(煮)</v>
      </c>
      <c r="E24" s="103" t="str">
        <f>第5週!I12</f>
        <v>香菇高麗菜(炒)</v>
      </c>
      <c r="F24" s="176" t="str">
        <f>第5週!I17</f>
        <v>有機蔬菜</v>
      </c>
      <c r="G24" s="176" t="str">
        <f>第5週!I22</f>
        <v>枸杞龍骨湯</v>
      </c>
      <c r="H24" s="294" t="s">
        <v>14</v>
      </c>
      <c r="I24" s="107">
        <f>第5週!K30</f>
        <v>5.2</v>
      </c>
      <c r="J24" s="340">
        <f>第5週!K31</f>
        <v>2.611904761904762</v>
      </c>
      <c r="K24" s="107">
        <f>第5週!K32</f>
        <v>1.95</v>
      </c>
      <c r="L24" s="417" t="str">
        <f>第5週!K35</f>
        <v>2.5</v>
      </c>
      <c r="M24" s="107"/>
      <c r="N24" s="107"/>
      <c r="O24" s="341">
        <f>第5週!K36</f>
        <v>781.14285714285711</v>
      </c>
      <c r="P24" s="185"/>
    </row>
    <row r="25" spans="1:36" s="31" customFormat="1" ht="33" customHeight="1" x14ac:dyDescent="0.3">
      <c r="A25" s="72" t="s">
        <v>179</v>
      </c>
      <c r="B25" s="170" t="s">
        <v>93</v>
      </c>
      <c r="C25" s="513" t="str">
        <f>第5週!P7</f>
        <v>義式肉醬麵</v>
      </c>
      <c r="D25" s="515"/>
      <c r="E25" s="247" t="str">
        <f>第5週!P12</f>
        <v>嫩煎豬排(煎)</v>
      </c>
      <c r="F25" s="247" t="str">
        <f>第5週!P17</f>
        <v>時蔬青菜</v>
      </c>
      <c r="G25" s="247" t="str">
        <f>第5週!P22</f>
        <v>玉米濃湯</v>
      </c>
      <c r="H25" s="294"/>
      <c r="I25" s="412">
        <f>第5週!R30</f>
        <v>5.6509803921568622</v>
      </c>
      <c r="J25" s="340">
        <f>第5週!R31</f>
        <v>2.4818181818181815</v>
      </c>
      <c r="K25" s="107">
        <f>第5週!R32</f>
        <v>1.2</v>
      </c>
      <c r="L25" s="417" t="str">
        <f>第5週!R35</f>
        <v>2.5</v>
      </c>
      <c r="M25" s="243"/>
      <c r="N25" s="243"/>
      <c r="O25" s="341">
        <f>第5週!R36</f>
        <v>0</v>
      </c>
      <c r="P25" s="185"/>
    </row>
    <row r="26" spans="1:36" s="43" customFormat="1" ht="25.5" x14ac:dyDescent="0.3">
      <c r="A26" s="55" t="s">
        <v>106</v>
      </c>
      <c r="B26" s="44"/>
      <c r="C26" s="44"/>
      <c r="D26" s="55" t="s">
        <v>26</v>
      </c>
      <c r="E26" s="44"/>
      <c r="F26" s="44"/>
      <c r="G26" s="55" t="s">
        <v>21</v>
      </c>
      <c r="H26" s="44" t="s">
        <v>20</v>
      </c>
      <c r="I26" s="44"/>
      <c r="J26" s="44"/>
      <c r="K26" s="55" t="s">
        <v>29</v>
      </c>
      <c r="L26" s="44"/>
      <c r="M26" s="44"/>
      <c r="N26" s="44"/>
      <c r="O26" s="44"/>
      <c r="P26" s="44"/>
      <c r="W26" s="44"/>
      <c r="X26" s="44"/>
      <c r="Y26" s="31"/>
      <c r="Z26" s="219"/>
      <c r="AA26" s="219"/>
      <c r="AB26" s="259"/>
      <c r="AC26" s="44"/>
      <c r="AG26" s="258"/>
      <c r="AH26" s="5"/>
      <c r="AI26" s="5"/>
      <c r="AJ26" s="5"/>
    </row>
    <row r="27" spans="1:36" s="47" customFormat="1" ht="19.5" x14ac:dyDescent="0.3">
      <c r="A27" s="507" t="s">
        <v>23</v>
      </c>
      <c r="B27" s="507"/>
      <c r="C27" s="507"/>
      <c r="D27" s="507"/>
      <c r="E27" s="507"/>
      <c r="F27" s="507"/>
      <c r="G27" s="507"/>
      <c r="H27" s="507"/>
      <c r="I27" s="53"/>
      <c r="J27" s="80"/>
      <c r="K27" s="80"/>
      <c r="L27" s="80"/>
      <c r="M27" s="80"/>
      <c r="N27" s="80"/>
      <c r="O27" s="80"/>
      <c r="P27" s="74"/>
      <c r="W27" s="74"/>
      <c r="X27" s="74"/>
      <c r="Y27" s="74"/>
      <c r="Z27" s="221"/>
      <c r="AA27" s="261"/>
      <c r="AB27" s="228"/>
      <c r="AC27" s="228"/>
      <c r="AD27" s="257"/>
      <c r="AE27" s="140"/>
      <c r="AF27" s="140"/>
      <c r="AG27" s="258"/>
      <c r="AH27" s="5"/>
      <c r="AI27" s="5"/>
      <c r="AJ27" s="5"/>
    </row>
    <row r="28" spans="1:36" s="49" customFormat="1" ht="19.5" x14ac:dyDescent="0.25">
      <c r="A28" s="508" t="s">
        <v>13</v>
      </c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48"/>
      <c r="W28" s="48"/>
      <c r="X28" s="48"/>
      <c r="Y28" s="48"/>
      <c r="Z28" s="221"/>
      <c r="AA28" s="261"/>
      <c r="AB28" s="228"/>
      <c r="AC28" s="228"/>
      <c r="AD28" s="257"/>
      <c r="AE28" s="78"/>
      <c r="AF28" s="166"/>
      <c r="AG28" s="258"/>
      <c r="AH28" s="5"/>
      <c r="AI28" s="5"/>
      <c r="AJ28" s="5"/>
    </row>
    <row r="29" spans="1:36" s="49" customFormat="1" ht="19.5" x14ac:dyDescent="0.3">
      <c r="A29" s="81" t="s">
        <v>12</v>
      </c>
      <c r="B29" s="81"/>
      <c r="C29" s="81"/>
      <c r="D29" s="48"/>
      <c r="E29" s="53"/>
      <c r="F29" s="53"/>
      <c r="G29" s="53"/>
      <c r="H29" s="81"/>
      <c r="I29" s="52"/>
      <c r="J29" s="53"/>
      <c r="K29" s="53"/>
      <c r="L29" s="53"/>
      <c r="M29" s="53"/>
      <c r="N29" s="53"/>
      <c r="O29" s="54"/>
      <c r="P29" s="48"/>
      <c r="Q29" s="48"/>
      <c r="Z29" s="221"/>
      <c r="AA29" s="221"/>
      <c r="AB29" s="168"/>
      <c r="AC29" s="259"/>
      <c r="AD29" s="259"/>
      <c r="AE29" s="221"/>
      <c r="AF29" s="258"/>
      <c r="AG29" s="258"/>
      <c r="AH29" s="5"/>
      <c r="AI29" s="5"/>
      <c r="AJ29" s="5"/>
    </row>
    <row r="30" spans="1:36" s="267" customFormat="1" ht="33" customHeight="1" x14ac:dyDescent="0.25">
      <c r="A30" s="266"/>
      <c r="B30" s="55"/>
      <c r="C30" s="55"/>
      <c r="D30" s="55"/>
      <c r="E30" s="55"/>
      <c r="F30" s="55"/>
      <c r="G30" s="55"/>
      <c r="I30" s="54"/>
      <c r="J30" s="268"/>
      <c r="K30" s="268"/>
      <c r="L30" s="268"/>
      <c r="M30" s="269"/>
      <c r="N30" s="269"/>
      <c r="O30" s="54"/>
    </row>
    <row r="31" spans="1:36" s="31" customFormat="1" x14ac:dyDescent="0.3">
      <c r="A31" s="38"/>
      <c r="B31" s="30"/>
      <c r="C31" s="25"/>
      <c r="D31" s="25"/>
      <c r="E31" s="30"/>
      <c r="F31" s="30"/>
      <c r="G31" s="30"/>
      <c r="H31" s="30"/>
      <c r="I31" s="256"/>
      <c r="J31" s="56"/>
      <c r="K31" s="56"/>
      <c r="L31" s="56"/>
      <c r="M31" s="56"/>
      <c r="N31" s="56"/>
      <c r="O31" s="56"/>
      <c r="P31" s="185"/>
    </row>
    <row r="32" spans="1:36" s="31" customFormat="1" ht="25.5" x14ac:dyDescent="0.3">
      <c r="A32" s="38"/>
      <c r="B32" s="30"/>
      <c r="C32" s="55"/>
      <c r="D32" s="142"/>
      <c r="E32" s="55"/>
      <c r="F32" s="55"/>
      <c r="G32" s="55"/>
      <c r="H32" s="55"/>
      <c r="I32" s="256"/>
      <c r="J32" s="53"/>
      <c r="K32" s="30"/>
      <c r="L32" s="30"/>
      <c r="M32" s="53"/>
      <c r="N32" s="53"/>
      <c r="O32" s="34"/>
      <c r="P32" s="34"/>
    </row>
    <row r="33" spans="1:21" s="31" customFormat="1" x14ac:dyDescent="0.3">
      <c r="A33" s="38"/>
      <c r="B33" s="30"/>
      <c r="C33" s="25"/>
      <c r="D33" s="25"/>
      <c r="E33" s="30"/>
      <c r="F33" s="30"/>
      <c r="G33" s="30"/>
      <c r="H33" s="30"/>
      <c r="I33" s="56"/>
      <c r="J33" s="56"/>
      <c r="K33" s="56"/>
      <c r="L33" s="56"/>
      <c r="M33" s="56"/>
      <c r="N33" s="56"/>
      <c r="O33" s="56"/>
      <c r="P33" s="185"/>
    </row>
    <row r="34" spans="1:21" s="28" customFormat="1" ht="24.6" customHeight="1" x14ac:dyDescent="0.25">
      <c r="A34" s="37"/>
      <c r="B34" s="24"/>
      <c r="C34" s="40"/>
      <c r="D34" s="55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Q34" s="40"/>
      <c r="R34" s="40"/>
      <c r="S34" s="40"/>
      <c r="T34" s="40"/>
      <c r="U34" s="40"/>
    </row>
    <row r="35" spans="1:21" s="28" customFormat="1" ht="22.5" customHeight="1" x14ac:dyDescent="0.25">
      <c r="A35" s="37"/>
      <c r="B35" s="24"/>
      <c r="C35" s="40"/>
      <c r="D35" s="40"/>
      <c r="E35" s="112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21" s="28" customFormat="1" ht="21.75" customHeight="1" x14ac:dyDescent="0.25">
      <c r="A36" s="37"/>
      <c r="B36" s="24"/>
      <c r="C36" s="83"/>
      <c r="D36" s="83"/>
      <c r="E36" s="113"/>
      <c r="F36" s="83"/>
      <c r="G36" s="83"/>
      <c r="I36" s="30"/>
      <c r="J36" s="30"/>
      <c r="K36" s="30"/>
      <c r="L36" s="30"/>
      <c r="M36" s="30"/>
      <c r="N36" s="30"/>
      <c r="O36" s="34"/>
    </row>
    <row r="37" spans="1:21" s="28" customFormat="1" ht="24.6" customHeight="1" x14ac:dyDescent="0.25">
      <c r="A37" s="37"/>
      <c r="B37" s="24"/>
      <c r="C37" s="30"/>
      <c r="D37" s="30"/>
      <c r="E37" s="111"/>
      <c r="F37" s="30"/>
      <c r="G37" s="30"/>
      <c r="I37" s="30"/>
      <c r="J37" s="30"/>
      <c r="K37" s="30"/>
      <c r="L37" s="30"/>
      <c r="M37" s="30"/>
      <c r="N37" s="30"/>
      <c r="O37" s="34"/>
    </row>
    <row r="38" spans="1:21" s="27" customFormat="1" ht="24.6" customHeight="1" x14ac:dyDescent="0.25">
      <c r="A38" s="37"/>
      <c r="E38" s="85"/>
      <c r="Q38" s="28"/>
      <c r="R38" s="28"/>
    </row>
    <row r="39" spans="1:21" s="27" customFormat="1" ht="24.6" customHeight="1" x14ac:dyDescent="0.25">
      <c r="A39" s="37"/>
      <c r="E39" s="85"/>
      <c r="Q39" s="28"/>
      <c r="R39" s="28"/>
    </row>
    <row r="40" spans="1:21" s="27" customFormat="1" ht="24.6" customHeight="1" x14ac:dyDescent="0.25">
      <c r="A40" s="37"/>
      <c r="B40" s="24"/>
      <c r="C40" s="23"/>
      <c r="D40" s="23"/>
      <c r="E40" s="114"/>
      <c r="F40" s="23"/>
      <c r="G40" s="23"/>
      <c r="H40" s="28"/>
      <c r="I40" s="30"/>
      <c r="J40" s="30"/>
      <c r="K40" s="30"/>
      <c r="L40" s="30"/>
      <c r="M40" s="30"/>
      <c r="N40" s="30"/>
      <c r="O40" s="34"/>
      <c r="Q40" s="28"/>
      <c r="R40" s="28"/>
    </row>
    <row r="41" spans="1:21" ht="16.5" customHeight="1" x14ac:dyDescent="0.3">
      <c r="A41" s="38"/>
      <c r="B41" s="28"/>
      <c r="C41" s="25"/>
      <c r="D41" s="25"/>
      <c r="E41" s="111"/>
      <c r="F41" s="30"/>
      <c r="G41" s="30"/>
      <c r="H41" s="29"/>
      <c r="I41" s="30"/>
      <c r="J41" s="30"/>
      <c r="K41" s="30"/>
      <c r="L41" s="30"/>
      <c r="M41" s="30"/>
      <c r="N41" s="30"/>
      <c r="O41" s="34"/>
      <c r="Q41" s="31"/>
      <c r="R41" s="31"/>
    </row>
    <row r="45" spans="1:21" s="27" customFormat="1" ht="33.75" customHeight="1" x14ac:dyDescent="0.25">
      <c r="A45" s="36"/>
      <c r="C45" s="36"/>
      <c r="D45" s="36"/>
      <c r="E45" s="110"/>
      <c r="F45" s="36"/>
      <c r="G45" s="36"/>
      <c r="I45" s="36"/>
      <c r="J45" s="36"/>
      <c r="K45" s="36"/>
      <c r="L45" s="36"/>
      <c r="M45" s="36"/>
      <c r="N45" s="36"/>
      <c r="O45" s="36"/>
    </row>
  </sheetData>
  <mergeCells count="13">
    <mergeCell ref="A27:H27"/>
    <mergeCell ref="A28:P28"/>
    <mergeCell ref="A1:O1"/>
    <mergeCell ref="D2:F2"/>
    <mergeCell ref="C5:D5"/>
    <mergeCell ref="E5:F5"/>
    <mergeCell ref="C10:D10"/>
    <mergeCell ref="E10:F10"/>
    <mergeCell ref="C15:E15"/>
    <mergeCell ref="F15:G15"/>
    <mergeCell ref="C25:D25"/>
    <mergeCell ref="F20:G20"/>
    <mergeCell ref="C20:E20"/>
  </mergeCells>
  <phoneticPr fontId="1" type="noConversion"/>
  <printOptions horizontalCentered="1"/>
  <pageMargins left="0" right="0" top="0" bottom="0" header="0" footer="0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tabSelected="1" zoomScale="80" zoomScaleNormal="80" workbookViewId="0">
      <selection activeCell="Q6" sqref="Q6"/>
    </sheetView>
  </sheetViews>
  <sheetFormatPr defaultColWidth="8.875" defaultRowHeight="16.5" x14ac:dyDescent="0.25"/>
  <cols>
    <col min="1" max="1" width="8.875" style="5"/>
    <col min="2" max="2" width="9.625" style="5" customWidth="1"/>
    <col min="3" max="3" width="10.6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625" style="6" customWidth="1"/>
    <col min="11" max="11" width="8.375" style="5" customWidth="1"/>
    <col min="12" max="14" width="5.625" style="5" hidden="1" customWidth="1"/>
    <col min="15" max="15" width="5.625" style="5" customWidth="1"/>
    <col min="16" max="16" width="9.625" style="5" customWidth="1"/>
    <col min="17" max="17" width="10.625" style="6" customWidth="1"/>
    <col min="18" max="18" width="8.375" style="5" customWidth="1"/>
    <col min="19" max="22" width="5.625" style="5" customWidth="1"/>
    <col min="23" max="23" width="9.625" style="5" customWidth="1"/>
    <col min="24" max="24" width="10.625" style="5" customWidth="1"/>
    <col min="25" max="25" width="8.37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0.625" style="5" customWidth="1"/>
    <col min="32" max="32" width="8.375" style="5" customWidth="1"/>
    <col min="33" max="35" width="5.625" style="5" hidden="1" customWidth="1"/>
    <col min="36" max="36" width="5.875" style="5" customWidth="1"/>
    <col min="37" max="16384" width="8.875" style="5"/>
  </cols>
  <sheetData>
    <row r="1" spans="1:62" ht="21" customHeight="1" x14ac:dyDescent="0.25">
      <c r="A1" s="587" t="s">
        <v>297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  <c r="AH1" s="587"/>
      <c r="AI1" s="587"/>
      <c r="AJ1" s="587"/>
      <c r="AK1" s="276"/>
      <c r="AL1" s="276"/>
      <c r="AM1" s="276"/>
      <c r="AN1" s="276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</row>
    <row r="2" spans="1:62" ht="21" customHeight="1" thickBot="1" x14ac:dyDescent="0.35">
      <c r="A2" s="277" t="s">
        <v>108</v>
      </c>
      <c r="B2" s="16"/>
      <c r="C2" s="16"/>
      <c r="I2" s="16"/>
      <c r="J2" s="16"/>
      <c r="K2" s="16"/>
      <c r="O2" s="16"/>
      <c r="P2" s="16"/>
      <c r="Q2" s="16"/>
      <c r="R2" s="16"/>
      <c r="S2" s="5" t="s">
        <v>207</v>
      </c>
      <c r="V2" s="16"/>
      <c r="W2" s="588" t="s">
        <v>6</v>
      </c>
      <c r="X2" s="589"/>
      <c r="Y2" s="589"/>
      <c r="AC2" s="16"/>
      <c r="AD2" s="588" t="s">
        <v>8</v>
      </c>
      <c r="AE2" s="588"/>
      <c r="AF2" s="588"/>
      <c r="AJ2" s="16"/>
      <c r="AK2" s="278"/>
      <c r="AL2" s="279"/>
      <c r="AM2" s="280"/>
      <c r="AN2" s="278"/>
      <c r="AO2" s="3"/>
      <c r="AP2" s="278"/>
      <c r="AQ2" s="278"/>
      <c r="AR2" s="278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</row>
    <row r="3" spans="1:62" s="68" customFormat="1" ht="24" customHeight="1" thickBot="1" x14ac:dyDescent="0.3">
      <c r="A3" s="64" t="s">
        <v>96</v>
      </c>
      <c r="B3" s="591">
        <v>45047</v>
      </c>
      <c r="C3" s="592"/>
      <c r="D3" s="580" t="s">
        <v>98</v>
      </c>
      <c r="E3" s="581"/>
      <c r="F3" s="581"/>
      <c r="G3" s="581"/>
      <c r="H3" s="582"/>
      <c r="I3" s="591">
        <v>45048</v>
      </c>
      <c r="J3" s="592"/>
      <c r="K3" s="580" t="s">
        <v>45</v>
      </c>
      <c r="L3" s="581"/>
      <c r="M3" s="581"/>
      <c r="N3" s="581"/>
      <c r="O3" s="582"/>
      <c r="P3" s="591" t="s">
        <v>122</v>
      </c>
      <c r="Q3" s="592"/>
      <c r="R3" s="593" t="s">
        <v>99</v>
      </c>
      <c r="S3" s="594"/>
      <c r="T3" s="594"/>
      <c r="U3" s="594"/>
      <c r="V3" s="595"/>
      <c r="W3" s="591">
        <v>45050</v>
      </c>
      <c r="X3" s="592"/>
      <c r="Y3" s="580" t="s">
        <v>46</v>
      </c>
      <c r="Z3" s="581"/>
      <c r="AA3" s="581"/>
      <c r="AB3" s="581"/>
      <c r="AC3" s="582"/>
      <c r="AD3" s="591">
        <v>45051</v>
      </c>
      <c r="AE3" s="596"/>
      <c r="AF3" s="597" t="s">
        <v>47</v>
      </c>
      <c r="AG3" s="598"/>
      <c r="AH3" s="598"/>
      <c r="AI3" s="598"/>
      <c r="AJ3" s="599"/>
      <c r="AK3" s="287"/>
      <c r="AL3" s="288"/>
      <c r="AM3" s="289"/>
      <c r="AN3" s="289"/>
      <c r="AO3" s="164"/>
      <c r="AP3" s="164"/>
      <c r="AQ3" s="164"/>
    </row>
    <row r="4" spans="1:62" s="6" customFormat="1" ht="18" customHeight="1" x14ac:dyDescent="0.25">
      <c r="A4" s="58" t="s">
        <v>37</v>
      </c>
      <c r="B4" s="281" t="s">
        <v>62</v>
      </c>
      <c r="C4" s="60" t="s">
        <v>63</v>
      </c>
      <c r="D4" s="60" t="s">
        <v>109</v>
      </c>
      <c r="E4" s="460" t="s">
        <v>180</v>
      </c>
      <c r="F4" s="460" t="s">
        <v>181</v>
      </c>
      <c r="G4" s="460" t="s">
        <v>182</v>
      </c>
      <c r="H4" s="283" t="s">
        <v>64</v>
      </c>
      <c r="I4" s="59" t="s">
        <v>110</v>
      </c>
      <c r="J4" s="60" t="s">
        <v>48</v>
      </c>
      <c r="K4" s="60" t="s">
        <v>38</v>
      </c>
      <c r="L4" s="460" t="s">
        <v>180</v>
      </c>
      <c r="M4" s="460" t="s">
        <v>181</v>
      </c>
      <c r="N4" s="460" t="s">
        <v>182</v>
      </c>
      <c r="O4" s="283" t="s">
        <v>64</v>
      </c>
      <c r="P4" s="11" t="s">
        <v>110</v>
      </c>
      <c r="Q4" s="60" t="s">
        <v>48</v>
      </c>
      <c r="R4" s="12" t="s">
        <v>109</v>
      </c>
      <c r="S4" s="347" t="s">
        <v>180</v>
      </c>
      <c r="T4" s="347" t="s">
        <v>181</v>
      </c>
      <c r="U4" s="347" t="s">
        <v>182</v>
      </c>
      <c r="V4" s="282" t="s">
        <v>64</v>
      </c>
      <c r="W4" s="17" t="s">
        <v>110</v>
      </c>
      <c r="X4" s="60" t="s">
        <v>48</v>
      </c>
      <c r="Y4" s="18" t="s">
        <v>109</v>
      </c>
      <c r="Z4" s="347" t="s">
        <v>180</v>
      </c>
      <c r="AA4" s="347" t="s">
        <v>181</v>
      </c>
      <c r="AB4" s="347" t="s">
        <v>182</v>
      </c>
      <c r="AC4" s="282" t="s">
        <v>64</v>
      </c>
      <c r="AD4" s="13" t="s">
        <v>110</v>
      </c>
      <c r="AE4" s="60" t="s">
        <v>48</v>
      </c>
      <c r="AF4" s="12" t="s">
        <v>109</v>
      </c>
      <c r="AG4" s="347" t="s">
        <v>180</v>
      </c>
      <c r="AH4" s="347" t="s">
        <v>181</v>
      </c>
      <c r="AI4" s="347" t="s">
        <v>182</v>
      </c>
      <c r="AJ4" s="282" t="s">
        <v>64</v>
      </c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</row>
    <row r="5" spans="1:62" s="284" customFormat="1" ht="18" customHeight="1" x14ac:dyDescent="0.25">
      <c r="A5" s="565" t="s">
        <v>3</v>
      </c>
      <c r="B5" s="566" t="s">
        <v>81</v>
      </c>
      <c r="C5" s="115" t="s">
        <v>9</v>
      </c>
      <c r="D5" s="115">
        <v>100</v>
      </c>
      <c r="E5" s="115">
        <f>D5/20</f>
        <v>5</v>
      </c>
      <c r="F5" s="115"/>
      <c r="G5" s="115"/>
      <c r="H5" s="471"/>
      <c r="I5" s="583" t="s">
        <v>44</v>
      </c>
      <c r="J5" s="250" t="s">
        <v>124</v>
      </c>
      <c r="K5" s="250">
        <v>80</v>
      </c>
      <c r="L5" s="115">
        <f>K5/20</f>
        <v>4</v>
      </c>
      <c r="M5" s="115"/>
      <c r="N5" s="115"/>
      <c r="O5" s="315"/>
      <c r="P5" s="570" t="s">
        <v>191</v>
      </c>
      <c r="Q5" s="250" t="s">
        <v>186</v>
      </c>
      <c r="R5" s="76">
        <v>170</v>
      </c>
      <c r="S5" s="721">
        <v>3.3</v>
      </c>
      <c r="T5" s="115">
        <v>1.2</v>
      </c>
      <c r="U5" s="115"/>
      <c r="V5" s="315"/>
      <c r="W5" s="566" t="s">
        <v>81</v>
      </c>
      <c r="X5" s="115" t="s">
        <v>9</v>
      </c>
      <c r="Y5" s="115">
        <v>100</v>
      </c>
      <c r="Z5" s="115">
        <f>Y5/20</f>
        <v>5</v>
      </c>
      <c r="AA5" s="115"/>
      <c r="AB5" s="115"/>
      <c r="AC5" s="314"/>
      <c r="AD5" s="600" t="s">
        <v>304</v>
      </c>
      <c r="AE5" s="115" t="s">
        <v>125</v>
      </c>
      <c r="AF5" s="115">
        <v>90</v>
      </c>
      <c r="AG5" s="115">
        <f>AF5/20</f>
        <v>4.5</v>
      </c>
      <c r="AH5" s="115"/>
      <c r="AI5" s="115"/>
      <c r="AJ5" s="315"/>
      <c r="AM5" s="199"/>
      <c r="AN5" s="556"/>
      <c r="AO5" s="420"/>
      <c r="AP5" s="421"/>
      <c r="AQ5" s="199"/>
    </row>
    <row r="6" spans="1:62" s="284" customFormat="1" ht="18" customHeight="1" x14ac:dyDescent="0.25">
      <c r="A6" s="590"/>
      <c r="B6" s="566"/>
      <c r="C6" s="115"/>
      <c r="D6" s="115"/>
      <c r="E6" s="115"/>
      <c r="F6" s="115"/>
      <c r="G6" s="115"/>
      <c r="H6" s="471"/>
      <c r="I6" s="584"/>
      <c r="J6" s="218" t="s">
        <v>126</v>
      </c>
      <c r="K6" s="218">
        <v>20</v>
      </c>
      <c r="L6" s="115">
        <f>K6/20</f>
        <v>1</v>
      </c>
      <c r="M6" s="115"/>
      <c r="N6" s="115"/>
      <c r="O6" s="315"/>
      <c r="P6" s="578"/>
      <c r="Q6" s="115"/>
      <c r="R6" s="115"/>
      <c r="S6" s="115"/>
      <c r="T6" s="115"/>
      <c r="U6" s="115"/>
      <c r="V6" s="316"/>
      <c r="W6" s="566"/>
      <c r="X6" s="115"/>
      <c r="Y6" s="115"/>
      <c r="Z6" s="115"/>
      <c r="AA6" s="115"/>
      <c r="AB6" s="115"/>
      <c r="AC6" s="309"/>
      <c r="AD6" s="601"/>
      <c r="AE6" s="115" t="s">
        <v>305</v>
      </c>
      <c r="AF6" s="115">
        <v>30</v>
      </c>
      <c r="AG6" s="115">
        <f>AF6/85</f>
        <v>0.35294117647058826</v>
      </c>
      <c r="AH6" s="115"/>
      <c r="AI6" s="115"/>
      <c r="AJ6" s="318"/>
      <c r="AM6" s="365"/>
      <c r="AN6" s="556"/>
      <c r="AO6" s="420"/>
      <c r="AP6" s="421"/>
      <c r="AQ6" s="199"/>
    </row>
    <row r="7" spans="1:62" s="284" customFormat="1" ht="18" customHeight="1" x14ac:dyDescent="0.25">
      <c r="A7" s="565" t="s">
        <v>39</v>
      </c>
      <c r="B7" s="520" t="s">
        <v>345</v>
      </c>
      <c r="C7" s="384" t="s">
        <v>306</v>
      </c>
      <c r="D7" s="384">
        <v>20</v>
      </c>
      <c r="E7" s="189"/>
      <c r="F7" s="189">
        <f>D7/40</f>
        <v>0.5</v>
      </c>
      <c r="G7" s="189"/>
      <c r="H7" s="471"/>
      <c r="I7" s="585" t="s">
        <v>187</v>
      </c>
      <c r="J7" s="319" t="s">
        <v>184</v>
      </c>
      <c r="K7" s="319">
        <v>60</v>
      </c>
      <c r="L7" s="189"/>
      <c r="M7" s="189">
        <f>K7/35</f>
        <v>1.7142857142857142</v>
      </c>
      <c r="N7" s="189"/>
      <c r="O7" s="468"/>
      <c r="P7" s="578"/>
      <c r="Q7" s="250"/>
      <c r="R7" s="76"/>
      <c r="S7" s="189"/>
      <c r="T7" s="189"/>
      <c r="U7" s="189"/>
      <c r="V7" s="315"/>
      <c r="W7" s="571" t="s">
        <v>352</v>
      </c>
      <c r="X7" s="219" t="s">
        <v>353</v>
      </c>
      <c r="Y7" s="219">
        <v>60</v>
      </c>
      <c r="Z7" s="330"/>
      <c r="AA7" s="189">
        <f>Y7/30</f>
        <v>2</v>
      </c>
      <c r="AB7" s="189"/>
      <c r="AC7" s="397"/>
      <c r="AD7" s="520" t="s">
        <v>354</v>
      </c>
      <c r="AE7" s="250" t="s">
        <v>208</v>
      </c>
      <c r="AF7" s="384">
        <v>70</v>
      </c>
      <c r="AG7" s="189"/>
      <c r="AH7" s="189">
        <f>AF7/35</f>
        <v>2</v>
      </c>
      <c r="AI7" s="189"/>
      <c r="AJ7" s="316"/>
      <c r="AL7" s="230"/>
      <c r="AM7" s="365"/>
      <c r="AN7" s="556"/>
      <c r="AO7" s="65"/>
      <c r="AP7" s="65"/>
      <c r="AQ7" s="199"/>
    </row>
    <row r="8" spans="1:62" s="284" customFormat="1" ht="18" customHeight="1" x14ac:dyDescent="0.25">
      <c r="A8" s="565"/>
      <c r="B8" s="521"/>
      <c r="C8" s="384" t="s">
        <v>307</v>
      </c>
      <c r="D8" s="384">
        <v>55</v>
      </c>
      <c r="E8" s="189"/>
      <c r="F8" s="189">
        <f>D8/55</f>
        <v>1</v>
      </c>
      <c r="G8" s="189"/>
      <c r="H8" s="471"/>
      <c r="I8" s="585"/>
      <c r="J8" s="319" t="s">
        <v>128</v>
      </c>
      <c r="K8" s="319">
        <v>15</v>
      </c>
      <c r="L8" s="189"/>
      <c r="M8" s="189"/>
      <c r="N8" s="189">
        <f>K8/100</f>
        <v>0.15</v>
      </c>
      <c r="O8" s="468"/>
      <c r="P8" s="578"/>
      <c r="Q8" s="115"/>
      <c r="R8" s="321"/>
      <c r="S8" s="189"/>
      <c r="T8" s="189"/>
      <c r="U8" s="189"/>
      <c r="V8" s="63"/>
      <c r="W8" s="572"/>
      <c r="X8" s="250" t="s">
        <v>129</v>
      </c>
      <c r="Y8" s="250">
        <v>40</v>
      </c>
      <c r="Z8" s="330"/>
      <c r="AA8" s="175"/>
      <c r="AB8" s="189"/>
      <c r="AC8" s="397"/>
      <c r="AD8" s="521"/>
      <c r="AE8" s="384" t="s">
        <v>209</v>
      </c>
      <c r="AF8" s="384">
        <v>40</v>
      </c>
      <c r="AG8" s="189"/>
      <c r="AH8" s="189">
        <f>AF8/140</f>
        <v>0.2857142857142857</v>
      </c>
      <c r="AI8" s="189"/>
      <c r="AJ8" s="316"/>
      <c r="AL8" s="230"/>
      <c r="AM8" s="365"/>
      <c r="AN8" s="556"/>
      <c r="AO8" s="65"/>
      <c r="AP8" s="65"/>
      <c r="AQ8" s="199"/>
    </row>
    <row r="9" spans="1:62" s="284" customFormat="1" ht="18" customHeight="1" x14ac:dyDescent="0.25">
      <c r="A9" s="565"/>
      <c r="B9" s="521"/>
      <c r="C9" s="384" t="s">
        <v>308</v>
      </c>
      <c r="D9" s="384">
        <v>3</v>
      </c>
      <c r="E9" s="189"/>
      <c r="F9" s="189"/>
      <c r="G9" s="189">
        <f t="shared" ref="G9:G10" si="0">D9/100</f>
        <v>0.03</v>
      </c>
      <c r="H9" s="471"/>
      <c r="I9" s="585"/>
      <c r="J9" s="319" t="s">
        <v>130</v>
      </c>
      <c r="K9" s="319">
        <v>40</v>
      </c>
      <c r="L9" s="189">
        <f>K9/55</f>
        <v>0.72727272727272729</v>
      </c>
      <c r="M9" s="189"/>
      <c r="N9" s="189"/>
      <c r="O9" s="469"/>
      <c r="P9" s="578"/>
      <c r="Q9" s="222"/>
      <c r="R9" s="115"/>
      <c r="S9" s="189"/>
      <c r="T9" s="189"/>
      <c r="U9" s="189"/>
      <c r="V9" s="316"/>
      <c r="W9" s="572"/>
      <c r="X9" s="250"/>
      <c r="Y9" s="250"/>
      <c r="Z9" s="329"/>
      <c r="AA9" s="189"/>
      <c r="AB9" s="189"/>
      <c r="AC9" s="397"/>
      <c r="AD9" s="521"/>
      <c r="AE9" s="384" t="s">
        <v>57</v>
      </c>
      <c r="AF9" s="384">
        <v>15</v>
      </c>
      <c r="AG9" s="189"/>
      <c r="AH9" s="189"/>
      <c r="AI9" s="189">
        <f t="shared" ref="AI9" si="1">AF9/100</f>
        <v>0.15</v>
      </c>
      <c r="AJ9" s="323"/>
      <c r="AL9" s="230"/>
      <c r="AM9" s="365"/>
      <c r="AN9" s="556"/>
      <c r="AO9" s="65"/>
      <c r="AP9" s="65"/>
      <c r="AQ9" s="199"/>
      <c r="AR9" s="230"/>
      <c r="AS9" s="230"/>
      <c r="AT9" s="230"/>
    </row>
    <row r="10" spans="1:62" s="284" customFormat="1" ht="18" customHeight="1" x14ac:dyDescent="0.25">
      <c r="A10" s="565"/>
      <c r="B10" s="521"/>
      <c r="C10" s="384" t="s">
        <v>309</v>
      </c>
      <c r="D10" s="384">
        <v>7</v>
      </c>
      <c r="E10" s="189"/>
      <c r="F10" s="189"/>
      <c r="G10" s="189">
        <f t="shared" si="0"/>
        <v>7.0000000000000007E-2</v>
      </c>
      <c r="H10" s="471"/>
      <c r="I10" s="585"/>
      <c r="J10" s="319"/>
      <c r="K10" s="319"/>
      <c r="L10" s="189"/>
      <c r="M10" s="189"/>
      <c r="N10" s="189"/>
      <c r="O10" s="469"/>
      <c r="P10" s="578"/>
      <c r="Q10" s="75"/>
      <c r="R10" s="174"/>
      <c r="S10" s="189"/>
      <c r="T10" s="189"/>
      <c r="U10" s="189"/>
      <c r="V10" s="323"/>
      <c r="W10" s="572"/>
      <c r="X10" s="250"/>
      <c r="Y10" s="250"/>
      <c r="Z10" s="331"/>
      <c r="AA10" s="189"/>
      <c r="AB10" s="189"/>
      <c r="AC10" s="397"/>
      <c r="AD10" s="521"/>
      <c r="AE10" s="250" t="s">
        <v>355</v>
      </c>
      <c r="AF10" s="250" t="s">
        <v>196</v>
      </c>
      <c r="AG10" s="189"/>
      <c r="AH10" s="189"/>
      <c r="AI10" s="189"/>
      <c r="AJ10" s="323"/>
      <c r="AL10" s="230"/>
      <c r="AM10" s="365"/>
      <c r="AN10" s="203"/>
      <c r="AO10" s="204"/>
      <c r="AP10" s="363"/>
      <c r="AQ10" s="199"/>
      <c r="AR10" s="230"/>
      <c r="AS10" s="230"/>
      <c r="AT10" s="230"/>
    </row>
    <row r="11" spans="1:62" s="284" customFormat="1" ht="18" customHeight="1" x14ac:dyDescent="0.25">
      <c r="A11" s="565"/>
      <c r="B11" s="522"/>
      <c r="C11" s="384" t="s">
        <v>310</v>
      </c>
      <c r="D11" s="384">
        <v>20</v>
      </c>
      <c r="E11" s="189"/>
      <c r="F11" s="189"/>
      <c r="G11" s="189">
        <f>D11/100</f>
        <v>0.2</v>
      </c>
      <c r="H11" s="471"/>
      <c r="I11" s="585"/>
      <c r="J11" s="319"/>
      <c r="K11" s="319"/>
      <c r="L11" s="189"/>
      <c r="M11" s="189"/>
      <c r="N11" s="189"/>
      <c r="O11" s="469"/>
      <c r="P11" s="579"/>
      <c r="Q11" s="174"/>
      <c r="R11" s="325"/>
      <c r="S11" s="189"/>
      <c r="T11" s="189"/>
      <c r="U11" s="189"/>
      <c r="V11" s="323"/>
      <c r="W11" s="573"/>
      <c r="X11" s="250"/>
      <c r="Y11" s="250"/>
      <c r="Z11" s="189"/>
      <c r="AA11" s="189"/>
      <c r="AB11" s="189"/>
      <c r="AC11" s="397"/>
      <c r="AD11" s="522"/>
      <c r="AE11" s="250"/>
      <c r="AF11" s="250"/>
      <c r="AG11" s="189"/>
      <c r="AH11" s="189"/>
      <c r="AI11" s="189"/>
      <c r="AJ11" s="323"/>
      <c r="AL11" s="199"/>
      <c r="AM11" s="199"/>
      <c r="AN11" s="365"/>
      <c r="AO11" s="363"/>
      <c r="AP11" s="20"/>
      <c r="AQ11" s="199"/>
      <c r="AR11" s="230"/>
      <c r="AS11" s="230"/>
      <c r="AT11" s="230"/>
    </row>
    <row r="12" spans="1:62" s="284" customFormat="1" ht="18" customHeight="1" x14ac:dyDescent="0.25">
      <c r="A12" s="577" t="s">
        <v>40</v>
      </c>
      <c r="B12" s="545" t="s">
        <v>327</v>
      </c>
      <c r="C12" s="383" t="s">
        <v>325</v>
      </c>
      <c r="D12" s="219">
        <v>20</v>
      </c>
      <c r="E12" s="175"/>
      <c r="F12" s="175">
        <f>D12/40</f>
        <v>0.5</v>
      </c>
      <c r="G12" s="189"/>
      <c r="H12" s="471"/>
      <c r="I12" s="545" t="s">
        <v>254</v>
      </c>
      <c r="J12" s="319" t="s">
        <v>131</v>
      </c>
      <c r="K12" s="319">
        <v>40</v>
      </c>
      <c r="L12" s="175"/>
      <c r="M12" s="175"/>
      <c r="N12" s="189">
        <f>K12/100</f>
        <v>0.4</v>
      </c>
      <c r="O12" s="315"/>
      <c r="P12" s="545" t="s">
        <v>189</v>
      </c>
      <c r="Q12" s="319" t="s">
        <v>188</v>
      </c>
      <c r="R12" s="319">
        <v>12</v>
      </c>
      <c r="S12" s="175"/>
      <c r="T12" s="175"/>
      <c r="U12" s="189">
        <f>R12/100</f>
        <v>0.12</v>
      </c>
      <c r="V12" s="316"/>
      <c r="W12" s="571" t="s">
        <v>356</v>
      </c>
      <c r="X12" s="219" t="s">
        <v>357</v>
      </c>
      <c r="Y12" s="219">
        <v>65</v>
      </c>
      <c r="Z12" s="175"/>
      <c r="AA12" s="175"/>
      <c r="AB12" s="189">
        <f>Y12/100</f>
        <v>0.65</v>
      </c>
      <c r="AC12" s="397"/>
      <c r="AD12" s="545" t="s">
        <v>358</v>
      </c>
      <c r="AE12" s="219" t="s">
        <v>133</v>
      </c>
      <c r="AF12" s="219">
        <v>60</v>
      </c>
      <c r="AG12" s="175"/>
      <c r="AH12" s="175"/>
      <c r="AI12" s="189">
        <f>AF12/100</f>
        <v>0.6</v>
      </c>
      <c r="AJ12" s="315"/>
      <c r="AO12" s="363"/>
      <c r="AP12" s="20"/>
      <c r="AQ12" s="199"/>
      <c r="AR12" s="230"/>
      <c r="AS12" s="230"/>
      <c r="AT12" s="230"/>
    </row>
    <row r="13" spans="1:62" s="284" customFormat="1" ht="18" customHeight="1" x14ac:dyDescent="0.25">
      <c r="A13" s="565"/>
      <c r="B13" s="546"/>
      <c r="C13" s="250" t="s">
        <v>326</v>
      </c>
      <c r="D13" s="250">
        <v>20</v>
      </c>
      <c r="E13" s="175"/>
      <c r="F13" s="175"/>
      <c r="G13" s="189">
        <f>D13/100</f>
        <v>0.2</v>
      </c>
      <c r="H13" s="471"/>
      <c r="I13" s="546"/>
      <c r="J13" s="174" t="s">
        <v>134</v>
      </c>
      <c r="K13" s="115">
        <v>15</v>
      </c>
      <c r="L13" s="175">
        <f>K13/15</f>
        <v>1</v>
      </c>
      <c r="M13" s="189"/>
      <c r="N13" s="175"/>
      <c r="O13" s="315"/>
      <c r="P13" s="546"/>
      <c r="Q13" s="174" t="s">
        <v>190</v>
      </c>
      <c r="R13" s="115">
        <v>40</v>
      </c>
      <c r="S13" s="175"/>
      <c r="T13" s="189">
        <f>R13/40</f>
        <v>1</v>
      </c>
      <c r="U13" s="175"/>
      <c r="V13" s="315"/>
      <c r="W13" s="572"/>
      <c r="X13" s="250" t="s">
        <v>66</v>
      </c>
      <c r="Y13" s="250">
        <v>20</v>
      </c>
      <c r="Z13" s="175"/>
      <c r="AA13" s="418">
        <f>Y13*0.8/35</f>
        <v>0.45714285714285713</v>
      </c>
      <c r="AB13" s="175"/>
      <c r="AC13" s="397"/>
      <c r="AD13" s="546"/>
      <c r="AE13" s="383" t="s">
        <v>65</v>
      </c>
      <c r="AF13" s="219">
        <v>5</v>
      </c>
      <c r="AG13" s="175"/>
      <c r="AH13" s="189"/>
      <c r="AI13" s="189">
        <f>AF14/100</f>
        <v>0.12</v>
      </c>
      <c r="AJ13" s="63"/>
      <c r="AO13" s="363"/>
      <c r="AP13" s="165"/>
      <c r="AQ13" s="230"/>
      <c r="AR13" s="230"/>
      <c r="AS13" s="230"/>
      <c r="AT13" s="230"/>
    </row>
    <row r="14" spans="1:62" s="284" customFormat="1" ht="18" customHeight="1" x14ac:dyDescent="0.25">
      <c r="A14" s="565"/>
      <c r="B14" s="546"/>
      <c r="C14" s="219" t="s">
        <v>256</v>
      </c>
      <c r="D14" s="250">
        <v>20</v>
      </c>
      <c r="E14" s="99"/>
      <c r="F14" s="99"/>
      <c r="G14" s="189">
        <f>D14/100</f>
        <v>0.2</v>
      </c>
      <c r="H14" s="471"/>
      <c r="I14" s="546"/>
      <c r="J14" s="189" t="s">
        <v>41</v>
      </c>
      <c r="K14" s="115">
        <v>10</v>
      </c>
      <c r="L14" s="99"/>
      <c r="M14" s="99"/>
      <c r="N14" s="189">
        <f>K14/100</f>
        <v>0.1</v>
      </c>
      <c r="O14" s="323"/>
      <c r="P14" s="546"/>
      <c r="Q14" s="189" t="s">
        <v>120</v>
      </c>
      <c r="R14" s="189">
        <v>40</v>
      </c>
      <c r="S14" s="189"/>
      <c r="T14" s="189"/>
      <c r="U14" s="189">
        <f>R14/100</f>
        <v>0.4</v>
      </c>
      <c r="V14" s="197"/>
      <c r="W14" s="572"/>
      <c r="X14" s="250" t="s">
        <v>246</v>
      </c>
      <c r="Y14" s="219">
        <v>1</v>
      </c>
      <c r="Z14" s="175"/>
      <c r="AA14" s="175"/>
      <c r="AB14" s="189">
        <f>Y14/100</f>
        <v>0.01</v>
      </c>
      <c r="AC14" s="397"/>
      <c r="AD14" s="546"/>
      <c r="AE14" s="303" t="s">
        <v>359</v>
      </c>
      <c r="AF14" s="219">
        <v>12</v>
      </c>
      <c r="AG14" s="175"/>
      <c r="AH14" s="175">
        <f>AF14/35</f>
        <v>0.34285714285714286</v>
      </c>
      <c r="AI14" s="189"/>
      <c r="AJ14" s="315"/>
      <c r="AO14" s="363"/>
      <c r="AP14" s="363"/>
      <c r="AQ14" s="230"/>
      <c r="AR14" s="230"/>
      <c r="AS14" s="230"/>
      <c r="AT14" s="230"/>
    </row>
    <row r="15" spans="1:62" s="284" customFormat="1" ht="18" customHeight="1" x14ac:dyDescent="0.25">
      <c r="A15" s="565"/>
      <c r="B15" s="546"/>
      <c r="C15" s="219"/>
      <c r="D15" s="250"/>
      <c r="E15" s="99"/>
      <c r="F15" s="99"/>
      <c r="G15" s="189">
        <f>D15/100</f>
        <v>0</v>
      </c>
      <c r="H15" s="471"/>
      <c r="I15" s="546"/>
      <c r="J15" s="98" t="s">
        <v>66</v>
      </c>
      <c r="K15" s="174">
        <v>13</v>
      </c>
      <c r="L15" s="99"/>
      <c r="M15" s="99">
        <f>K15/30</f>
        <v>0.43333333333333335</v>
      </c>
      <c r="N15" s="99"/>
      <c r="O15" s="323"/>
      <c r="P15" s="546"/>
      <c r="Q15" s="189"/>
      <c r="R15" s="115"/>
      <c r="S15" s="99"/>
      <c r="T15" s="99"/>
      <c r="U15" s="99"/>
      <c r="V15" s="4"/>
      <c r="W15" s="572"/>
      <c r="X15" s="250"/>
      <c r="Y15" s="250"/>
      <c r="Z15" s="99"/>
      <c r="AA15" s="189"/>
      <c r="AB15" s="99"/>
      <c r="AC15" s="397"/>
      <c r="AD15" s="546"/>
      <c r="AE15" s="303"/>
      <c r="AF15" s="219"/>
      <c r="AG15" s="99"/>
      <c r="AH15" s="99"/>
      <c r="AI15" s="189"/>
      <c r="AJ15" s="315"/>
      <c r="AO15" s="363"/>
      <c r="AP15" s="57"/>
      <c r="AQ15" s="230"/>
      <c r="AR15" s="230"/>
      <c r="AS15" s="230"/>
      <c r="AT15" s="230"/>
    </row>
    <row r="16" spans="1:62" s="284" customFormat="1" ht="18" customHeight="1" x14ac:dyDescent="0.25">
      <c r="A16" s="565"/>
      <c r="B16" s="547"/>
      <c r="C16" s="219"/>
      <c r="D16" s="250"/>
      <c r="E16" s="99"/>
      <c r="F16" s="99"/>
      <c r="G16" s="99"/>
      <c r="H16" s="471"/>
      <c r="I16" s="547"/>
      <c r="J16" s="98"/>
      <c r="K16" s="174"/>
      <c r="L16" s="99"/>
      <c r="M16" s="99"/>
      <c r="N16" s="99"/>
      <c r="O16" s="323"/>
      <c r="P16" s="546"/>
      <c r="Q16" s="98"/>
      <c r="R16" s="174"/>
      <c r="S16" s="99"/>
      <c r="T16" s="99"/>
      <c r="U16" s="99"/>
      <c r="V16" s="4"/>
      <c r="W16" s="573"/>
      <c r="X16" s="250"/>
      <c r="Y16" s="250"/>
      <c r="Z16" s="99"/>
      <c r="AA16" s="99"/>
      <c r="AB16" s="99"/>
      <c r="AC16" s="397"/>
      <c r="AD16" s="547"/>
      <c r="AE16" s="127"/>
      <c r="AF16" s="250"/>
      <c r="AG16" s="99"/>
      <c r="AH16" s="99"/>
      <c r="AI16" s="99"/>
      <c r="AJ16" s="63"/>
      <c r="AO16" s="363"/>
      <c r="AP16" s="230"/>
      <c r="AQ16" s="230"/>
      <c r="AR16" s="230"/>
      <c r="AS16" s="230"/>
      <c r="AT16" s="230"/>
      <c r="AV16" s="285"/>
      <c r="AW16" s="285"/>
      <c r="AX16" s="285"/>
    </row>
    <row r="17" spans="1:62" ht="18" customHeight="1" x14ac:dyDescent="0.25">
      <c r="A17" s="574" t="s">
        <v>58</v>
      </c>
      <c r="B17" s="570" t="s">
        <v>51</v>
      </c>
      <c r="C17" s="219" t="s">
        <v>202</v>
      </c>
      <c r="D17" s="250">
        <v>75</v>
      </c>
      <c r="E17" s="348"/>
      <c r="F17" s="348"/>
      <c r="G17" s="189">
        <f>D17/100</f>
        <v>0.75</v>
      </c>
      <c r="H17" s="63"/>
      <c r="I17" s="562" t="s">
        <v>135</v>
      </c>
      <c r="J17" s="174" t="s">
        <v>136</v>
      </c>
      <c r="K17" s="174">
        <v>75</v>
      </c>
      <c r="L17" s="348"/>
      <c r="M17" s="348"/>
      <c r="N17" s="189">
        <f>K17/100</f>
        <v>0.75</v>
      </c>
      <c r="O17" s="4"/>
      <c r="P17" s="546"/>
      <c r="Q17" s="98"/>
      <c r="R17" s="174"/>
      <c r="S17" s="348"/>
      <c r="T17" s="348"/>
      <c r="U17" s="189"/>
      <c r="V17" s="4"/>
      <c r="W17" s="562" t="s">
        <v>135</v>
      </c>
      <c r="X17" s="219" t="s">
        <v>154</v>
      </c>
      <c r="Y17" s="250">
        <v>75</v>
      </c>
      <c r="Z17" s="348"/>
      <c r="AA17" s="348"/>
      <c r="AB17" s="189">
        <f>Y17/100</f>
        <v>0.75</v>
      </c>
      <c r="AC17" s="397"/>
      <c r="AD17" s="562" t="s">
        <v>135</v>
      </c>
      <c r="AE17" s="219" t="s">
        <v>154</v>
      </c>
      <c r="AF17" s="250">
        <v>75</v>
      </c>
      <c r="AG17" s="348"/>
      <c r="AH17" s="348"/>
      <c r="AI17" s="189">
        <f>AF17/100</f>
        <v>0.75</v>
      </c>
      <c r="AJ17" s="4"/>
      <c r="AL17" s="272"/>
      <c r="AM17" s="358"/>
      <c r="AN17" s="358"/>
      <c r="AO17" s="140"/>
      <c r="AP17" s="363"/>
      <c r="AQ17" s="358"/>
      <c r="AR17" s="272"/>
      <c r="AS17" s="260"/>
      <c r="AT17" s="42"/>
      <c r="AU17" s="19"/>
      <c r="AV17" s="140"/>
      <c r="AW17" s="273"/>
      <c r="AX17" s="271"/>
      <c r="AY17" s="19"/>
      <c r="AZ17" s="260"/>
      <c r="BA17" s="260"/>
      <c r="BB17" s="42"/>
      <c r="BC17" s="19"/>
      <c r="BD17" s="19"/>
      <c r="BE17" s="272"/>
      <c r="BF17" s="42"/>
      <c r="BG17" s="19"/>
      <c r="BH17" s="260"/>
      <c r="BI17" s="272"/>
      <c r="BJ17" s="272"/>
    </row>
    <row r="18" spans="1:62" ht="18" customHeight="1" x14ac:dyDescent="0.25">
      <c r="A18" s="575"/>
      <c r="B18" s="558"/>
      <c r="C18" s="523" t="s">
        <v>213</v>
      </c>
      <c r="D18" s="219"/>
      <c r="E18" s="348"/>
      <c r="F18" s="348"/>
      <c r="G18" s="348"/>
      <c r="H18" s="63"/>
      <c r="I18" s="563"/>
      <c r="J18" s="567" t="s">
        <v>137</v>
      </c>
      <c r="K18" s="174"/>
      <c r="L18" s="348"/>
      <c r="M18" s="348"/>
      <c r="N18" s="348"/>
      <c r="O18" s="4"/>
      <c r="P18" s="547"/>
      <c r="Q18" s="370"/>
      <c r="R18" s="174"/>
      <c r="S18" s="348"/>
      <c r="T18" s="348"/>
      <c r="U18" s="348"/>
      <c r="V18" s="4"/>
      <c r="W18" s="563"/>
      <c r="X18" s="523" t="s">
        <v>204</v>
      </c>
      <c r="Y18" s="219"/>
      <c r="Z18" s="348"/>
      <c r="AA18" s="348"/>
      <c r="AB18" s="348"/>
      <c r="AC18" s="397"/>
      <c r="AD18" s="563"/>
      <c r="AE18" s="523" t="s">
        <v>213</v>
      </c>
      <c r="AF18" s="219"/>
      <c r="AG18" s="348"/>
      <c r="AH18" s="348"/>
      <c r="AI18" s="348"/>
      <c r="AJ18" s="4"/>
      <c r="AL18" s="272"/>
      <c r="AM18" s="272"/>
      <c r="AN18" s="272"/>
      <c r="AO18" s="140"/>
      <c r="AP18" s="273"/>
      <c r="AQ18" s="272"/>
      <c r="AR18" s="272"/>
      <c r="AS18" s="260"/>
      <c r="AT18" s="42"/>
      <c r="AU18" s="41"/>
      <c r="AV18" s="140"/>
      <c r="AW18" s="273"/>
      <c r="AX18" s="271"/>
      <c r="AY18" s="41"/>
      <c r="AZ18" s="19"/>
      <c r="BA18" s="260"/>
      <c r="BB18" s="42"/>
      <c r="BC18" s="41"/>
      <c r="BD18" s="19"/>
      <c r="BE18" s="272"/>
      <c r="BF18" s="42"/>
      <c r="BG18" s="41"/>
      <c r="BH18" s="19"/>
      <c r="BI18" s="272"/>
      <c r="BJ18" s="272"/>
    </row>
    <row r="19" spans="1:62" ht="18" customHeight="1" x14ac:dyDescent="0.25">
      <c r="A19" s="575"/>
      <c r="B19" s="558"/>
      <c r="C19" s="524"/>
      <c r="D19" s="219"/>
      <c r="E19" s="348"/>
      <c r="F19" s="348"/>
      <c r="G19" s="348"/>
      <c r="H19" s="63"/>
      <c r="I19" s="563"/>
      <c r="J19" s="568"/>
      <c r="K19" s="174"/>
      <c r="L19" s="348"/>
      <c r="M19" s="348"/>
      <c r="N19" s="348"/>
      <c r="O19" s="4"/>
      <c r="P19" s="553" t="s">
        <v>138</v>
      </c>
      <c r="Q19" s="189" t="s">
        <v>139</v>
      </c>
      <c r="R19" s="189">
        <v>22</v>
      </c>
      <c r="S19" s="348"/>
      <c r="T19" s="348"/>
      <c r="U19" s="348">
        <f>R19/100</f>
        <v>0.22</v>
      </c>
      <c r="V19" s="4"/>
      <c r="W19" s="563"/>
      <c r="X19" s="524"/>
      <c r="Y19" s="219"/>
      <c r="Z19" s="348"/>
      <c r="AA19" s="348"/>
      <c r="AB19" s="348"/>
      <c r="AC19" s="397"/>
      <c r="AD19" s="563"/>
      <c r="AE19" s="524"/>
      <c r="AF19" s="219"/>
      <c r="AG19" s="348"/>
      <c r="AH19" s="348"/>
      <c r="AI19" s="348"/>
      <c r="AJ19" s="4"/>
      <c r="AL19" s="272"/>
      <c r="AM19" s="180"/>
      <c r="AN19" s="273"/>
      <c r="AO19" s="273"/>
      <c r="AP19" s="273"/>
      <c r="AQ19" s="272"/>
      <c r="AR19" s="272"/>
      <c r="AS19" s="260"/>
      <c r="AT19" s="42"/>
      <c r="AU19" s="41"/>
      <c r="AV19" s="140"/>
      <c r="AW19" s="273"/>
      <c r="AX19" s="271"/>
      <c r="AY19" s="41"/>
      <c r="AZ19" s="19"/>
      <c r="BA19" s="260"/>
      <c r="BB19" s="42"/>
      <c r="BC19" s="41"/>
      <c r="BD19" s="19"/>
      <c r="BE19" s="272"/>
      <c r="BF19" s="42"/>
      <c r="BG19" s="41"/>
      <c r="BH19" s="19"/>
      <c r="BI19" s="272"/>
      <c r="BJ19" s="272"/>
    </row>
    <row r="20" spans="1:62" ht="18" customHeight="1" x14ac:dyDescent="0.25">
      <c r="A20" s="575"/>
      <c r="B20" s="558"/>
      <c r="C20" s="524"/>
      <c r="D20" s="219"/>
      <c r="E20" s="348"/>
      <c r="F20" s="348"/>
      <c r="G20" s="348"/>
      <c r="H20" s="63"/>
      <c r="I20" s="563"/>
      <c r="J20" s="568"/>
      <c r="K20" s="174"/>
      <c r="L20" s="348"/>
      <c r="M20" s="348"/>
      <c r="N20" s="348"/>
      <c r="O20" s="4"/>
      <c r="P20" s="554"/>
      <c r="Q20" s="189" t="s">
        <v>140</v>
      </c>
      <c r="R20" s="189">
        <v>8</v>
      </c>
      <c r="S20" s="348"/>
      <c r="T20" s="348"/>
      <c r="U20" s="348">
        <f>R20/100</f>
        <v>0.08</v>
      </c>
      <c r="V20" s="4"/>
      <c r="W20" s="563"/>
      <c r="X20" s="524"/>
      <c r="Y20" s="219"/>
      <c r="Z20" s="348"/>
      <c r="AA20" s="348"/>
      <c r="AB20" s="348"/>
      <c r="AC20" s="397"/>
      <c r="AD20" s="563"/>
      <c r="AE20" s="524"/>
      <c r="AF20" s="250"/>
      <c r="AG20" s="348"/>
      <c r="AH20" s="348"/>
      <c r="AI20" s="348"/>
      <c r="AJ20" s="4"/>
      <c r="AL20" s="272"/>
      <c r="AM20" s="180"/>
      <c r="AN20" s="140"/>
      <c r="AO20" s="273"/>
      <c r="AP20" s="272"/>
      <c r="AQ20" s="272"/>
      <c r="AR20" s="272"/>
      <c r="AS20" s="260"/>
      <c r="AT20" s="42"/>
      <c r="AU20" s="41"/>
      <c r="AV20" s="140"/>
      <c r="AW20" s="273"/>
      <c r="AX20" s="271"/>
      <c r="AY20" s="41"/>
      <c r="AZ20" s="260"/>
      <c r="BA20" s="260"/>
      <c r="BB20" s="42"/>
      <c r="BC20" s="41"/>
      <c r="BD20" s="19"/>
      <c r="BE20" s="272"/>
      <c r="BF20" s="42"/>
      <c r="BG20" s="41"/>
      <c r="BH20" s="260"/>
      <c r="BI20" s="272"/>
      <c r="BJ20" s="272"/>
    </row>
    <row r="21" spans="1:62" ht="18" customHeight="1" x14ac:dyDescent="0.25">
      <c r="A21" s="576"/>
      <c r="B21" s="559"/>
      <c r="C21" s="525"/>
      <c r="D21" s="219"/>
      <c r="E21" s="348"/>
      <c r="F21" s="348"/>
      <c r="G21" s="348"/>
      <c r="H21" s="63"/>
      <c r="I21" s="564"/>
      <c r="J21" s="569"/>
      <c r="K21" s="174"/>
      <c r="L21" s="348"/>
      <c r="M21" s="348"/>
      <c r="N21" s="348"/>
      <c r="O21" s="4"/>
      <c r="P21" s="554"/>
      <c r="Q21" s="189" t="s">
        <v>141</v>
      </c>
      <c r="R21" s="189">
        <v>10</v>
      </c>
      <c r="S21" s="348"/>
      <c r="T21" s="348"/>
      <c r="U21" s="348">
        <f>R21/100</f>
        <v>0.1</v>
      </c>
      <c r="V21" s="4"/>
      <c r="W21" s="564"/>
      <c r="X21" s="525"/>
      <c r="Y21" s="219"/>
      <c r="Z21" s="348"/>
      <c r="AA21" s="348"/>
      <c r="AB21" s="348"/>
      <c r="AC21" s="397"/>
      <c r="AD21" s="564"/>
      <c r="AE21" s="525"/>
      <c r="AF21" s="250"/>
      <c r="AG21" s="348"/>
      <c r="AH21" s="348"/>
      <c r="AI21" s="348"/>
      <c r="AJ21" s="4"/>
      <c r="AL21" s="272"/>
      <c r="AM21" s="180"/>
      <c r="AN21" s="140"/>
      <c r="AO21" s="140"/>
      <c r="AP21" s="272"/>
      <c r="AQ21" s="272"/>
      <c r="AR21" s="272"/>
      <c r="AS21" s="260"/>
      <c r="AT21" s="42"/>
      <c r="AU21" s="41"/>
      <c r="AV21" s="140"/>
      <c r="AW21" s="273"/>
      <c r="AX21" s="271"/>
      <c r="AY21" s="41"/>
      <c r="AZ21" s="260"/>
      <c r="BA21" s="260"/>
      <c r="BB21" s="42"/>
      <c r="BC21" s="41"/>
      <c r="BD21" s="19"/>
      <c r="BE21" s="272"/>
      <c r="BF21" s="42"/>
      <c r="BG21" s="41"/>
      <c r="BH21" s="260"/>
      <c r="BI21" s="272"/>
      <c r="BJ21" s="272"/>
    </row>
    <row r="22" spans="1:62" ht="18" customHeight="1" x14ac:dyDescent="0.25">
      <c r="A22" s="543" t="s">
        <v>42</v>
      </c>
      <c r="B22" s="586" t="s">
        <v>282</v>
      </c>
      <c r="C22" s="75" t="s">
        <v>153</v>
      </c>
      <c r="D22" s="115">
        <v>5</v>
      </c>
      <c r="E22" s="348"/>
      <c r="F22" s="348">
        <f>D22/55</f>
        <v>9.0909090909090912E-2</v>
      </c>
      <c r="G22" s="189">
        <f>D22/100</f>
        <v>0.05</v>
      </c>
      <c r="H22" s="63"/>
      <c r="I22" s="545" t="s">
        <v>193</v>
      </c>
      <c r="J22" s="250" t="s">
        <v>194</v>
      </c>
      <c r="K22" s="250">
        <v>4</v>
      </c>
      <c r="L22" s="348"/>
      <c r="M22" s="348"/>
      <c r="N22" s="189">
        <f>K22/100</f>
        <v>0.04</v>
      </c>
      <c r="O22" s="316"/>
      <c r="P22" s="554"/>
      <c r="Q22" s="189" t="s">
        <v>142</v>
      </c>
      <c r="R22" s="189">
        <v>5</v>
      </c>
      <c r="S22" s="348"/>
      <c r="T22" s="473">
        <f>R22/55</f>
        <v>9.0909090909090912E-2</v>
      </c>
      <c r="U22" s="189"/>
      <c r="V22" s="315"/>
      <c r="W22" s="557" t="s">
        <v>360</v>
      </c>
      <c r="X22" s="446" t="s">
        <v>211</v>
      </c>
      <c r="Y22" s="488">
        <v>15</v>
      </c>
      <c r="Z22" s="348">
        <f>Y22/70</f>
        <v>0.21428571428571427</v>
      </c>
      <c r="AA22" s="348"/>
      <c r="AB22" s="189"/>
      <c r="AC22" s="385"/>
      <c r="AD22" s="561" t="s">
        <v>361</v>
      </c>
      <c r="AE22" s="223" t="s">
        <v>119</v>
      </c>
      <c r="AF22" s="174">
        <v>25</v>
      </c>
      <c r="AG22" s="348"/>
      <c r="AH22" s="348"/>
      <c r="AI22" s="189">
        <f>AF22/100</f>
        <v>0.25</v>
      </c>
      <c r="AJ22" s="315"/>
      <c r="AL22" s="221"/>
      <c r="AM22" s="180"/>
      <c r="AN22" s="140"/>
      <c r="AO22" s="140"/>
      <c r="AP22" s="272"/>
      <c r="AQ22" s="272"/>
      <c r="AR22" s="272"/>
      <c r="AS22" s="260"/>
      <c r="AT22" s="201"/>
      <c r="AU22" s="260"/>
      <c r="AV22" s="273"/>
      <c r="AW22" s="208"/>
      <c r="AX22" s="209"/>
      <c r="AY22" s="19"/>
      <c r="AZ22" s="19"/>
      <c r="BA22" s="260"/>
      <c r="BB22" s="560"/>
      <c r="BC22" s="19"/>
      <c r="BD22" s="19"/>
      <c r="BE22" s="272"/>
      <c r="BF22" s="556"/>
      <c r="BG22" s="20"/>
      <c r="BH22" s="20"/>
      <c r="BI22" s="272"/>
      <c r="BJ22" s="272"/>
    </row>
    <row r="23" spans="1:62" ht="18" customHeight="1" x14ac:dyDescent="0.25">
      <c r="A23" s="543"/>
      <c r="B23" s="586"/>
      <c r="C23" s="98" t="s">
        <v>283</v>
      </c>
      <c r="D23" s="115">
        <v>25</v>
      </c>
      <c r="E23" s="115">
        <f>D23/85</f>
        <v>0.29411764705882354</v>
      </c>
      <c r="F23" s="348"/>
      <c r="G23" s="348"/>
      <c r="H23" s="63"/>
      <c r="I23" s="546"/>
      <c r="J23" s="219" t="s">
        <v>75</v>
      </c>
      <c r="K23" s="250">
        <v>10</v>
      </c>
      <c r="L23" s="348"/>
      <c r="M23" s="473">
        <f>K23/30</f>
        <v>0.33333333333333331</v>
      </c>
      <c r="N23" s="348"/>
      <c r="O23" s="315"/>
      <c r="P23" s="554"/>
      <c r="Q23" s="189" t="s">
        <v>132</v>
      </c>
      <c r="R23" s="189">
        <v>20</v>
      </c>
      <c r="S23" s="348"/>
      <c r="T23" s="473">
        <f>R23/140</f>
        <v>0.14285714285714285</v>
      </c>
      <c r="U23" s="348"/>
      <c r="V23" s="315"/>
      <c r="W23" s="558"/>
      <c r="X23" s="189" t="s">
        <v>362</v>
      </c>
      <c r="Y23" s="488">
        <v>20</v>
      </c>
      <c r="Z23" s="348"/>
      <c r="AA23" s="419"/>
      <c r="AB23" s="189">
        <f>Y23/100</f>
        <v>0.2</v>
      </c>
      <c r="AC23" s="385"/>
      <c r="AD23" s="561"/>
      <c r="AE23" s="223" t="s">
        <v>363</v>
      </c>
      <c r="AF23" s="174">
        <v>10</v>
      </c>
      <c r="AG23" s="348"/>
      <c r="AH23" s="418">
        <f>AF23*0.65/35</f>
        <v>0.18571428571428572</v>
      </c>
      <c r="AI23" s="348"/>
      <c r="AJ23" s="316"/>
      <c r="AL23" s="272"/>
      <c r="AM23" s="180"/>
      <c r="AN23" s="140"/>
      <c r="AO23" s="140"/>
      <c r="AP23" s="272"/>
      <c r="AQ23" s="272"/>
      <c r="AR23" s="272"/>
      <c r="AS23" s="260"/>
      <c r="AT23" s="201"/>
      <c r="AU23" s="19"/>
      <c r="AV23" s="273"/>
      <c r="AW23" s="208"/>
      <c r="AX23" s="209"/>
      <c r="AY23" s="19"/>
      <c r="AZ23" s="19"/>
      <c r="BA23" s="260"/>
      <c r="BB23" s="560"/>
      <c r="BC23" s="19"/>
      <c r="BD23" s="19"/>
      <c r="BE23" s="272"/>
      <c r="BF23" s="556"/>
      <c r="BG23" s="260"/>
      <c r="BH23" s="260"/>
      <c r="BI23" s="272"/>
      <c r="BJ23" s="272"/>
    </row>
    <row r="24" spans="1:62" ht="18" customHeight="1" x14ac:dyDescent="0.25">
      <c r="A24" s="543"/>
      <c r="B24" s="586"/>
      <c r="C24" s="189"/>
      <c r="D24" s="189"/>
      <c r="E24" s="348"/>
      <c r="F24" s="348"/>
      <c r="G24" s="348"/>
      <c r="H24" s="63"/>
      <c r="I24" s="546"/>
      <c r="J24" s="189" t="s">
        <v>281</v>
      </c>
      <c r="K24" s="115">
        <v>25</v>
      </c>
      <c r="L24" s="99"/>
      <c r="M24" s="99"/>
      <c r="N24" s="189">
        <f>K24/100</f>
        <v>0.25</v>
      </c>
      <c r="O24" s="323"/>
      <c r="P24" s="554"/>
      <c r="Q24" s="308" t="s">
        <v>185</v>
      </c>
      <c r="R24" s="70">
        <v>40</v>
      </c>
      <c r="S24" s="348"/>
      <c r="T24" s="348"/>
      <c r="U24" s="348">
        <f>R24/100</f>
        <v>0.4</v>
      </c>
      <c r="V24" s="315"/>
      <c r="W24" s="558"/>
      <c r="X24" s="197"/>
      <c r="Y24" s="197" t="s">
        <v>203</v>
      </c>
      <c r="Z24" s="348"/>
      <c r="AA24" s="348"/>
      <c r="AB24" s="348"/>
      <c r="AC24" s="385"/>
      <c r="AD24" s="561"/>
      <c r="AE24" s="175"/>
      <c r="AF24" s="174"/>
      <c r="AG24" s="348"/>
      <c r="AH24" s="348"/>
      <c r="AI24" s="348"/>
      <c r="AJ24" s="323"/>
      <c r="AL24" s="272"/>
      <c r="AM24" s="272"/>
      <c r="AN24" s="272"/>
      <c r="AO24" s="272"/>
      <c r="AP24" s="272"/>
      <c r="AQ24" s="272"/>
      <c r="AR24" s="272"/>
      <c r="AS24" s="260"/>
      <c r="AT24" s="201"/>
      <c r="AU24" s="19"/>
      <c r="AV24" s="140"/>
      <c r="AW24" s="208"/>
      <c r="AX24" s="209"/>
      <c r="AY24" s="19"/>
      <c r="AZ24" s="19"/>
      <c r="BA24" s="260"/>
      <c r="BB24" s="560"/>
      <c r="BC24" s="19"/>
      <c r="BD24" s="19"/>
      <c r="BE24" s="272"/>
      <c r="BF24" s="556"/>
      <c r="BG24" s="19"/>
      <c r="BH24" s="260"/>
      <c r="BI24" s="272"/>
      <c r="BJ24" s="272"/>
    </row>
    <row r="25" spans="1:62" ht="18" customHeight="1" x14ac:dyDescent="0.25">
      <c r="A25" s="543"/>
      <c r="B25" s="586"/>
      <c r="C25" s="174"/>
      <c r="D25" s="174"/>
      <c r="E25" s="348"/>
      <c r="F25" s="348"/>
      <c r="G25" s="348"/>
      <c r="H25" s="63"/>
      <c r="I25" s="546"/>
      <c r="J25" s="219"/>
      <c r="K25" s="250"/>
      <c r="L25" s="348"/>
      <c r="M25" s="348"/>
      <c r="N25" s="348"/>
      <c r="O25" s="323"/>
      <c r="P25" s="554"/>
      <c r="Q25" s="189"/>
      <c r="R25" s="189"/>
      <c r="S25" s="348"/>
      <c r="T25" s="348"/>
      <c r="U25" s="348"/>
      <c r="V25" s="323"/>
      <c r="W25" s="558"/>
      <c r="X25" s="197"/>
      <c r="Y25" s="197"/>
      <c r="Z25" s="348"/>
      <c r="AA25" s="348"/>
      <c r="AB25" s="348"/>
      <c r="AC25" s="385"/>
      <c r="AD25" s="561"/>
      <c r="AE25" s="174"/>
      <c r="AF25" s="174"/>
      <c r="AG25" s="348"/>
      <c r="AH25" s="348"/>
      <c r="AI25" s="348"/>
      <c r="AJ25" s="323"/>
      <c r="AL25" s="272"/>
      <c r="AM25" s="272"/>
      <c r="AN25" s="272"/>
      <c r="AO25" s="140"/>
      <c r="AP25" s="273"/>
      <c r="AQ25" s="272"/>
      <c r="AR25" s="272"/>
      <c r="AS25" s="260"/>
      <c r="AT25" s="201"/>
      <c r="AU25" s="19"/>
      <c r="AV25" s="140"/>
      <c r="AW25" s="208"/>
      <c r="AX25" s="209"/>
      <c r="AY25" s="19"/>
      <c r="AZ25" s="19"/>
      <c r="BA25" s="260"/>
      <c r="BB25" s="560"/>
      <c r="BC25" s="19"/>
      <c r="BD25" s="19"/>
      <c r="BE25" s="272"/>
      <c r="BF25" s="556"/>
      <c r="BG25" s="19"/>
      <c r="BH25" s="20"/>
      <c r="BI25" s="272"/>
      <c r="BJ25" s="272"/>
    </row>
    <row r="26" spans="1:62" ht="18" customHeight="1" x14ac:dyDescent="0.25">
      <c r="A26" s="543"/>
      <c r="B26" s="586"/>
      <c r="C26" s="174"/>
      <c r="D26" s="174"/>
      <c r="E26" s="348"/>
      <c r="F26" s="348"/>
      <c r="G26" s="348"/>
      <c r="H26" s="63"/>
      <c r="I26" s="547"/>
      <c r="J26" s="219"/>
      <c r="K26" s="250"/>
      <c r="L26" s="348"/>
      <c r="M26" s="348"/>
      <c r="N26" s="348"/>
      <c r="O26" s="323"/>
      <c r="P26" s="555"/>
      <c r="Q26" s="189"/>
      <c r="R26" s="189"/>
      <c r="S26" s="348"/>
      <c r="T26" s="348"/>
      <c r="U26" s="348"/>
      <c r="V26" s="323"/>
      <c r="W26" s="559"/>
      <c r="X26" s="197"/>
      <c r="Y26" s="197"/>
      <c r="Z26" s="348"/>
      <c r="AA26" s="348"/>
      <c r="AB26" s="348"/>
      <c r="AC26" s="385"/>
      <c r="AD26" s="561"/>
      <c r="AE26" s="174"/>
      <c r="AF26" s="174"/>
      <c r="AG26" s="348"/>
      <c r="AH26" s="348"/>
      <c r="AI26" s="348"/>
      <c r="AJ26" s="323"/>
      <c r="AL26" s="272"/>
      <c r="AM26" s="272"/>
      <c r="AN26" s="272"/>
      <c r="AO26" s="180"/>
      <c r="AP26" s="165"/>
      <c r="AQ26" s="165"/>
      <c r="AR26" s="272"/>
      <c r="AS26" s="260"/>
      <c r="AT26" s="201"/>
      <c r="AU26" s="19"/>
      <c r="AV26" s="140"/>
      <c r="AW26" s="208"/>
      <c r="AX26" s="209"/>
      <c r="AY26" s="19"/>
      <c r="AZ26" s="19"/>
      <c r="BA26" s="260"/>
      <c r="BB26" s="560"/>
      <c r="BC26" s="19"/>
      <c r="BD26" s="19"/>
      <c r="BE26" s="272"/>
      <c r="BF26" s="556"/>
      <c r="BG26" s="19"/>
      <c r="BH26" s="260"/>
      <c r="BI26" s="272"/>
      <c r="BJ26" s="272"/>
    </row>
    <row r="27" spans="1:62" s="216" customFormat="1" x14ac:dyDescent="0.25">
      <c r="A27" s="450" t="s">
        <v>70</v>
      </c>
      <c r="B27" s="249" t="s">
        <v>55</v>
      </c>
      <c r="C27" s="139"/>
      <c r="D27" s="106"/>
      <c r="E27" s="349"/>
      <c r="F27" s="349"/>
      <c r="G27" s="349"/>
      <c r="H27" s="63"/>
      <c r="I27" s="249" t="s">
        <v>70</v>
      </c>
      <c r="J27" s="449" t="s">
        <v>70</v>
      </c>
      <c r="K27" s="165" t="s">
        <v>77</v>
      </c>
      <c r="L27" s="349"/>
      <c r="M27" s="349"/>
      <c r="N27" s="349"/>
      <c r="O27" s="217"/>
      <c r="P27" s="249" t="s">
        <v>14</v>
      </c>
      <c r="Q27" s="270"/>
      <c r="R27" s="70"/>
      <c r="S27" s="349"/>
      <c r="T27" s="349"/>
      <c r="U27" s="349"/>
      <c r="V27" s="217"/>
      <c r="W27" s="307" t="s">
        <v>55</v>
      </c>
      <c r="X27" s="250" t="s">
        <v>14</v>
      </c>
      <c r="Y27" s="70" t="s">
        <v>77</v>
      </c>
      <c r="Z27" s="349"/>
      <c r="AA27" s="349"/>
      <c r="AB27" s="349"/>
      <c r="AC27" s="217"/>
      <c r="AD27" s="308" t="s">
        <v>14</v>
      </c>
      <c r="AE27" s="308"/>
      <c r="AF27" s="70"/>
      <c r="AG27" s="349"/>
      <c r="AH27" s="349"/>
      <c r="AI27" s="349"/>
      <c r="AJ27" s="217"/>
      <c r="AK27" s="221"/>
      <c r="AL27" s="221"/>
      <c r="AM27" s="221"/>
      <c r="AN27" s="221"/>
      <c r="AO27" s="180"/>
      <c r="AP27" s="165"/>
      <c r="AQ27" s="165"/>
      <c r="AR27" s="221"/>
      <c r="AS27" s="221"/>
      <c r="AT27" s="221"/>
    </row>
    <row r="28" spans="1:62" ht="18" customHeight="1" thickBot="1" x14ac:dyDescent="0.3">
      <c r="A28" s="470" t="s">
        <v>0</v>
      </c>
      <c r="B28" s="117" t="s">
        <v>0</v>
      </c>
      <c r="C28" s="67"/>
      <c r="D28" s="118"/>
      <c r="E28" s="462"/>
      <c r="F28" s="462"/>
      <c r="G28" s="462"/>
      <c r="H28" s="472"/>
      <c r="I28" s="117" t="s">
        <v>0</v>
      </c>
      <c r="J28" s="67"/>
      <c r="K28" s="120"/>
      <c r="L28" s="462"/>
      <c r="M28" s="462"/>
      <c r="N28" s="462"/>
      <c r="O28" s="119"/>
      <c r="P28" s="117" t="s">
        <v>0</v>
      </c>
      <c r="Q28" s="67"/>
      <c r="R28" s="106"/>
      <c r="S28" s="350"/>
      <c r="T28" s="350"/>
      <c r="U28" s="350"/>
      <c r="V28" s="119"/>
      <c r="W28" s="117" t="s">
        <v>0</v>
      </c>
      <c r="X28" s="245"/>
      <c r="Y28" s="120"/>
      <c r="Z28" s="350"/>
      <c r="AA28" s="350"/>
      <c r="AB28" s="350"/>
      <c r="AC28" s="119"/>
      <c r="AD28" s="67"/>
      <c r="AE28" s="139"/>
      <c r="AF28" s="106"/>
      <c r="AG28" s="350"/>
      <c r="AH28" s="350"/>
      <c r="AI28" s="350"/>
      <c r="AJ28" s="119"/>
      <c r="AL28" s="221"/>
      <c r="AM28" s="166"/>
      <c r="AN28" s="166"/>
      <c r="AO28" s="180"/>
      <c r="AP28" s="221"/>
      <c r="AQ28" s="221"/>
      <c r="AR28" s="272"/>
      <c r="AS28" s="272"/>
      <c r="AT28" s="272"/>
    </row>
    <row r="29" spans="1:62" ht="18" customHeight="1" x14ac:dyDescent="0.25">
      <c r="A29" s="548" t="s">
        <v>16</v>
      </c>
      <c r="B29" s="526" t="s">
        <v>17</v>
      </c>
      <c r="C29" s="551"/>
      <c r="D29" s="367"/>
      <c r="E29" s="447">
        <f>SUM(E5:E28)</f>
        <v>5.2941176470588234</v>
      </c>
      <c r="F29" s="373">
        <f>SUM(F5:F28)</f>
        <v>2.0909090909090908</v>
      </c>
      <c r="G29" s="366">
        <f>SUM(G5:G28)</f>
        <v>1.5</v>
      </c>
      <c r="H29" s="369"/>
      <c r="I29" s="526" t="s">
        <v>71</v>
      </c>
      <c r="J29" s="544"/>
      <c r="K29" s="371"/>
      <c r="L29" s="373">
        <f>SUM(L5:L28)</f>
        <v>6.7272727272727275</v>
      </c>
      <c r="M29" s="373">
        <f>SUM(M5:M28)</f>
        <v>2.480952380952381</v>
      </c>
      <c r="N29" s="366">
        <f>SUM(N5:N28)</f>
        <v>1.69</v>
      </c>
      <c r="O29" s="274"/>
      <c r="P29" s="526" t="s">
        <v>56</v>
      </c>
      <c r="Q29" s="544"/>
      <c r="R29" s="372"/>
      <c r="S29" s="373">
        <f>SUM(S5:S28)</f>
        <v>3.3</v>
      </c>
      <c r="T29" s="373">
        <f>SUM(T5:T28)</f>
        <v>2.4337662337662338</v>
      </c>
      <c r="U29" s="366">
        <f>SUM(U5:U28)</f>
        <v>1.3199999999999998</v>
      </c>
      <c r="V29" s="369"/>
      <c r="W29" s="526" t="s">
        <v>17</v>
      </c>
      <c r="X29" s="544"/>
      <c r="Y29" s="372"/>
      <c r="Z29" s="373">
        <f>SUM(Z5:Z28)</f>
        <v>5.2142857142857144</v>
      </c>
      <c r="AA29" s="443">
        <f>SUM(AA5:AA28)</f>
        <v>2.4571428571428573</v>
      </c>
      <c r="AB29" s="366">
        <f>SUM(AB5:AB28)</f>
        <v>1.61</v>
      </c>
      <c r="AC29" s="369"/>
      <c r="AD29" s="526" t="s">
        <v>17</v>
      </c>
      <c r="AE29" s="527"/>
      <c r="AF29" s="367"/>
      <c r="AG29" s="373">
        <f>SUM(AG5:AG28)</f>
        <v>4.8529411764705879</v>
      </c>
      <c r="AH29" s="447">
        <f>SUM(AH5:AH28)</f>
        <v>2.8142857142857141</v>
      </c>
      <c r="AI29" s="366">
        <f>SUM(AI5:AI28)</f>
        <v>1.87</v>
      </c>
      <c r="AJ29" s="369"/>
      <c r="AL29" s="221"/>
      <c r="AM29" s="166"/>
      <c r="AN29" s="166"/>
      <c r="AO29" s="180"/>
      <c r="AP29" s="221"/>
      <c r="AQ29" s="221"/>
      <c r="AR29" s="272"/>
      <c r="AS29" s="272"/>
      <c r="AT29" s="272"/>
    </row>
    <row r="30" spans="1:62" ht="18" customHeight="1" x14ac:dyDescent="0.25">
      <c r="A30" s="549"/>
      <c r="B30" s="518" t="s">
        <v>59</v>
      </c>
      <c r="C30" s="519"/>
      <c r="D30" s="226">
        <f>E29</f>
        <v>5.2941176470588234</v>
      </c>
      <c r="E30" s="351"/>
      <c r="F30" s="351"/>
      <c r="G30" s="351"/>
      <c r="H30" s="217"/>
      <c r="I30" s="552" t="s">
        <v>72</v>
      </c>
      <c r="J30" s="519"/>
      <c r="K30" s="374">
        <f>L29</f>
        <v>6.7272727272727275</v>
      </c>
      <c r="L30" s="351"/>
      <c r="M30" s="351"/>
      <c r="N30" s="351"/>
      <c r="O30" s="151"/>
      <c r="P30" s="518" t="s">
        <v>59</v>
      </c>
      <c r="Q30" s="519"/>
      <c r="R30" s="374">
        <f>S29</f>
        <v>3.3</v>
      </c>
      <c r="S30" s="351"/>
      <c r="T30" s="351"/>
      <c r="U30" s="351"/>
      <c r="V30" s="121"/>
      <c r="W30" s="518" t="s">
        <v>59</v>
      </c>
      <c r="X30" s="519"/>
      <c r="Y30" s="374">
        <f>Z29</f>
        <v>5.2142857142857144</v>
      </c>
      <c r="Z30" s="351"/>
      <c r="AA30" s="351"/>
      <c r="AB30" s="351"/>
      <c r="AC30" s="217"/>
      <c r="AD30" s="518" t="s">
        <v>59</v>
      </c>
      <c r="AE30" s="519"/>
      <c r="AF30" s="374">
        <f>AG29</f>
        <v>4.8529411764705879</v>
      </c>
      <c r="AG30" s="351"/>
      <c r="AH30" s="351"/>
      <c r="AI30" s="351"/>
      <c r="AJ30" s="121"/>
      <c r="AL30" s="221"/>
      <c r="AM30" s="166"/>
      <c r="AN30" s="166"/>
      <c r="AO30" s="180"/>
      <c r="AP30" s="221"/>
      <c r="AQ30" s="221"/>
      <c r="AR30" s="272"/>
      <c r="AS30" s="272"/>
      <c r="AT30" s="272"/>
    </row>
    <row r="31" spans="1:62" ht="18" customHeight="1" x14ac:dyDescent="0.25">
      <c r="A31" s="549"/>
      <c r="B31" s="518" t="s">
        <v>49</v>
      </c>
      <c r="C31" s="519"/>
      <c r="D31" s="226">
        <f>F29</f>
        <v>2.0909090909090908</v>
      </c>
      <c r="E31" s="352"/>
      <c r="F31" s="352"/>
      <c r="G31" s="352"/>
      <c r="H31" s="217"/>
      <c r="I31" s="286" t="s">
        <v>73</v>
      </c>
      <c r="J31" s="223"/>
      <c r="K31" s="226">
        <f>M29</f>
        <v>2.480952380952381</v>
      </c>
      <c r="L31" s="352"/>
      <c r="M31" s="352"/>
      <c r="N31" s="352"/>
      <c r="O31" s="225"/>
      <c r="P31" s="518" t="s">
        <v>49</v>
      </c>
      <c r="Q31" s="519"/>
      <c r="R31" s="226">
        <f>T29</f>
        <v>2.4337662337662338</v>
      </c>
      <c r="S31" s="352"/>
      <c r="T31" s="352"/>
      <c r="U31" s="352"/>
      <c r="V31" s="121"/>
      <c r="W31" s="518" t="s">
        <v>49</v>
      </c>
      <c r="X31" s="519"/>
      <c r="Y31" s="226">
        <f>AA29</f>
        <v>2.4571428571428573</v>
      </c>
      <c r="Z31" s="352"/>
      <c r="AA31" s="352"/>
      <c r="AB31" s="352"/>
      <c r="AC31" s="217"/>
      <c r="AD31" s="518" t="s">
        <v>49</v>
      </c>
      <c r="AE31" s="519"/>
      <c r="AF31" s="226">
        <f>AH29</f>
        <v>2.8142857142857141</v>
      </c>
      <c r="AG31" s="352"/>
      <c r="AH31" s="352"/>
      <c r="AI31" s="352"/>
      <c r="AJ31" s="121"/>
      <c r="AL31" s="221"/>
      <c r="AM31" s="166"/>
      <c r="AN31" s="166"/>
      <c r="AO31" s="168"/>
      <c r="AP31" s="273"/>
      <c r="AQ31" s="272"/>
      <c r="AR31" s="272"/>
      <c r="AS31" s="272"/>
      <c r="AT31" s="272"/>
    </row>
    <row r="32" spans="1:62" ht="18" customHeight="1" x14ac:dyDescent="0.25">
      <c r="A32" s="549"/>
      <c r="B32" s="518" t="s">
        <v>111</v>
      </c>
      <c r="C32" s="519"/>
      <c r="D32" s="226">
        <f>G29</f>
        <v>1.5</v>
      </c>
      <c r="E32" s="352"/>
      <c r="F32" s="352"/>
      <c r="G32" s="352"/>
      <c r="H32" s="217"/>
      <c r="I32" s="534" t="s">
        <v>111</v>
      </c>
      <c r="J32" s="531"/>
      <c r="K32" s="226">
        <f>N29</f>
        <v>1.69</v>
      </c>
      <c r="L32" s="352"/>
      <c r="M32" s="352"/>
      <c r="N32" s="352"/>
      <c r="O32" s="207"/>
      <c r="P32" s="518" t="s">
        <v>111</v>
      </c>
      <c r="Q32" s="519"/>
      <c r="R32" s="226">
        <f>U29</f>
        <v>1.3199999999999998</v>
      </c>
      <c r="S32" s="352"/>
      <c r="T32" s="352"/>
      <c r="U32" s="352"/>
      <c r="V32" s="121"/>
      <c r="W32" s="518" t="s">
        <v>111</v>
      </c>
      <c r="X32" s="519"/>
      <c r="Y32" s="226">
        <f>AB29</f>
        <v>1.61</v>
      </c>
      <c r="Z32" s="352"/>
      <c r="AA32" s="352"/>
      <c r="AB32" s="352"/>
      <c r="AC32" s="217"/>
      <c r="AD32" s="518" t="s">
        <v>111</v>
      </c>
      <c r="AE32" s="519"/>
      <c r="AF32" s="226">
        <f>AI29</f>
        <v>1.87</v>
      </c>
      <c r="AG32" s="352"/>
      <c r="AH32" s="352"/>
      <c r="AI32" s="352"/>
      <c r="AJ32" s="121"/>
      <c r="AL32" s="221"/>
      <c r="AM32" s="166"/>
      <c r="AN32" s="166"/>
      <c r="AO32" s="162"/>
      <c r="AP32" s="166"/>
      <c r="AQ32" s="272"/>
      <c r="AR32" s="272"/>
      <c r="AS32" s="272"/>
      <c r="AT32" s="272"/>
    </row>
    <row r="33" spans="1:46" ht="18" customHeight="1" x14ac:dyDescent="0.25">
      <c r="A33" s="549"/>
      <c r="B33" s="518" t="s">
        <v>112</v>
      </c>
      <c r="C33" s="519"/>
      <c r="D33" s="123"/>
      <c r="E33" s="353"/>
      <c r="F33" s="353"/>
      <c r="G33" s="353"/>
      <c r="H33" s="217"/>
      <c r="I33" s="534" t="s">
        <v>112</v>
      </c>
      <c r="J33" s="531"/>
      <c r="K33" s="123">
        <v>1</v>
      </c>
      <c r="L33" s="353"/>
      <c r="M33" s="353"/>
      <c r="N33" s="353"/>
      <c r="O33" s="225"/>
      <c r="P33" s="518" t="s">
        <v>112</v>
      </c>
      <c r="Q33" s="519"/>
      <c r="R33" s="123"/>
      <c r="S33" s="353"/>
      <c r="T33" s="353"/>
      <c r="U33" s="353"/>
      <c r="V33" s="121"/>
      <c r="W33" s="518" t="s">
        <v>112</v>
      </c>
      <c r="X33" s="519"/>
      <c r="Y33" s="123">
        <v>1</v>
      </c>
      <c r="Z33" s="353"/>
      <c r="AA33" s="353"/>
      <c r="AB33" s="353"/>
      <c r="AC33" s="217"/>
      <c r="AD33" s="518" t="s">
        <v>112</v>
      </c>
      <c r="AE33" s="519"/>
      <c r="AF33" s="123"/>
      <c r="AG33" s="353"/>
      <c r="AH33" s="353"/>
      <c r="AI33" s="353"/>
      <c r="AJ33" s="121"/>
      <c r="AL33" s="221"/>
      <c r="AM33" s="171"/>
      <c r="AN33" s="171"/>
      <c r="AO33" s="163"/>
      <c r="AP33" s="179"/>
      <c r="AQ33" s="272"/>
      <c r="AR33" s="272"/>
      <c r="AS33" s="272"/>
      <c r="AT33" s="272"/>
    </row>
    <row r="34" spans="1:46" ht="18" customHeight="1" x14ac:dyDescent="0.25">
      <c r="A34" s="549"/>
      <c r="B34" s="536" t="s">
        <v>11</v>
      </c>
      <c r="C34" s="537"/>
      <c r="D34" s="149"/>
      <c r="E34" s="354"/>
      <c r="F34" s="354"/>
      <c r="G34" s="354"/>
      <c r="H34" s="62"/>
      <c r="I34" s="541" t="s">
        <v>11</v>
      </c>
      <c r="J34" s="542"/>
      <c r="K34" s="149"/>
      <c r="L34" s="354"/>
      <c r="M34" s="354"/>
      <c r="N34" s="354"/>
      <c r="O34" s="150"/>
      <c r="P34" s="536" t="s">
        <v>11</v>
      </c>
      <c r="Q34" s="537"/>
      <c r="R34" s="149"/>
      <c r="S34" s="354"/>
      <c r="T34" s="354"/>
      <c r="U34" s="354"/>
      <c r="V34" s="154"/>
      <c r="W34" s="536" t="s">
        <v>11</v>
      </c>
      <c r="X34" s="537"/>
      <c r="Y34" s="149"/>
      <c r="Z34" s="354"/>
      <c r="AA34" s="354"/>
      <c r="AB34" s="354"/>
      <c r="AC34" s="62"/>
      <c r="AD34" s="518" t="s">
        <v>11</v>
      </c>
      <c r="AE34" s="519"/>
      <c r="AF34" s="149"/>
      <c r="AG34" s="354"/>
      <c r="AH34" s="354"/>
      <c r="AI34" s="354"/>
      <c r="AJ34" s="154"/>
      <c r="AL34" s="221"/>
      <c r="AM34" s="221"/>
      <c r="AN34" s="221"/>
      <c r="AO34" s="221"/>
      <c r="AP34" s="221"/>
      <c r="AQ34" s="272"/>
      <c r="AR34" s="272"/>
      <c r="AS34" s="272"/>
      <c r="AT34" s="272"/>
    </row>
    <row r="35" spans="1:46" s="43" customFormat="1" ht="18" customHeight="1" x14ac:dyDescent="0.25">
      <c r="A35" s="549"/>
      <c r="B35" s="518" t="s">
        <v>10</v>
      </c>
      <c r="C35" s="519"/>
      <c r="D35" s="138" t="s">
        <v>183</v>
      </c>
      <c r="E35" s="355"/>
      <c r="F35" s="355"/>
      <c r="G35" s="355"/>
      <c r="H35" s="156"/>
      <c r="I35" s="531" t="s">
        <v>10</v>
      </c>
      <c r="J35" s="540"/>
      <c r="K35" s="138" t="s">
        <v>183</v>
      </c>
      <c r="L35" s="355"/>
      <c r="M35" s="355"/>
      <c r="N35" s="355"/>
      <c r="O35" s="152"/>
      <c r="P35" s="518" t="s">
        <v>10</v>
      </c>
      <c r="Q35" s="519"/>
      <c r="R35" s="138" t="s">
        <v>192</v>
      </c>
      <c r="S35" s="355"/>
      <c r="T35" s="355"/>
      <c r="U35" s="355"/>
      <c r="V35" s="136"/>
      <c r="W35" s="530" t="s">
        <v>10</v>
      </c>
      <c r="X35" s="531"/>
      <c r="Y35" s="138" t="s">
        <v>61</v>
      </c>
      <c r="Z35" s="355"/>
      <c r="AA35" s="355"/>
      <c r="AB35" s="355"/>
      <c r="AC35" s="136"/>
      <c r="AD35" s="530" t="s">
        <v>10</v>
      </c>
      <c r="AE35" s="531"/>
      <c r="AF35" s="138">
        <v>2.5</v>
      </c>
      <c r="AG35" s="355"/>
      <c r="AH35" s="355"/>
      <c r="AI35" s="355"/>
      <c r="AJ35" s="136"/>
    </row>
    <row r="36" spans="1:46" s="43" customFormat="1" ht="18" customHeight="1" thickBot="1" x14ac:dyDescent="0.3">
      <c r="A36" s="550"/>
      <c r="B36" s="538" t="s">
        <v>60</v>
      </c>
      <c r="C36" s="539"/>
      <c r="D36" s="135">
        <f>D30*70+D31*75+D32*25+D33*60+D35*45</f>
        <v>677.40641711229944</v>
      </c>
      <c r="E36" s="356"/>
      <c r="F36" s="356"/>
      <c r="G36" s="356"/>
      <c r="H36" s="246"/>
      <c r="I36" s="535" t="s">
        <v>60</v>
      </c>
      <c r="J36" s="533"/>
      <c r="K36" s="135">
        <f>K30*70+K31*75+K32*25+K33*60+K35*45</f>
        <v>871.73051948051955</v>
      </c>
      <c r="L36" s="356"/>
      <c r="M36" s="356"/>
      <c r="N36" s="356"/>
      <c r="O36" s="153"/>
      <c r="P36" s="538" t="s">
        <v>60</v>
      </c>
      <c r="Q36" s="539"/>
      <c r="R36" s="135">
        <f>R30*70+R31*75+R32*25+R33*60+R35*45+R34*120</f>
        <v>559.03246753246754</v>
      </c>
      <c r="S36" s="356"/>
      <c r="T36" s="356"/>
      <c r="U36" s="356"/>
      <c r="V36" s="137"/>
      <c r="W36" s="532" t="s">
        <v>60</v>
      </c>
      <c r="X36" s="533"/>
      <c r="Y36" s="135">
        <f>Y30*70+Y31*75+Y32*25+Y33*60+Y35*45</f>
        <v>762.03571428571433</v>
      </c>
      <c r="Z36" s="356"/>
      <c r="AA36" s="356"/>
      <c r="AB36" s="356"/>
      <c r="AC36" s="155"/>
      <c r="AD36" s="528" t="s">
        <v>60</v>
      </c>
      <c r="AE36" s="529"/>
      <c r="AF36" s="135">
        <f>AF30*70+AF31*75+AF32*25+AF33*60+AF35*45</f>
        <v>710.02731092436966</v>
      </c>
      <c r="AG36" s="356"/>
      <c r="AH36" s="356"/>
      <c r="AI36" s="356"/>
      <c r="AJ36" s="155"/>
    </row>
    <row r="37" spans="1:46" s="43" customFormat="1" ht="27" customHeight="1" x14ac:dyDescent="0.25">
      <c r="A37" s="44" t="s">
        <v>25</v>
      </c>
      <c r="B37" s="210" t="s">
        <v>60</v>
      </c>
      <c r="C37" s="210"/>
      <c r="D37" s="44"/>
      <c r="E37" s="44"/>
      <c r="F37" s="44"/>
      <c r="G37" s="44"/>
      <c r="I37" s="43" t="s">
        <v>26</v>
      </c>
      <c r="K37" s="44" t="s">
        <v>27</v>
      </c>
      <c r="L37" s="44"/>
      <c r="M37" s="44"/>
      <c r="N37" s="44"/>
      <c r="O37" s="44"/>
      <c r="P37" s="44" t="s">
        <v>28</v>
      </c>
      <c r="Q37" s="44"/>
      <c r="R37" s="44"/>
      <c r="S37" s="44"/>
      <c r="T37" s="44"/>
      <c r="U37" s="44"/>
      <c r="V37" s="44"/>
      <c r="W37" s="44"/>
      <c r="Y37" s="43" t="s">
        <v>29</v>
      </c>
      <c r="Z37" s="44"/>
      <c r="AA37" s="44"/>
      <c r="AB37" s="44"/>
      <c r="AG37" s="44"/>
      <c r="AH37" s="44"/>
      <c r="AI37" s="44"/>
    </row>
    <row r="38" spans="1:46" s="47" customFormat="1" ht="18" customHeight="1" x14ac:dyDescent="0.3">
      <c r="A38" s="507" t="s">
        <v>50</v>
      </c>
      <c r="B38" s="507"/>
      <c r="C38" s="507"/>
      <c r="D38" s="507"/>
      <c r="E38" s="507"/>
      <c r="F38" s="507"/>
      <c r="G38" s="507"/>
      <c r="H38" s="507"/>
      <c r="I38" s="507"/>
      <c r="J38" s="507"/>
      <c r="K38" s="507"/>
      <c r="L38" s="300"/>
      <c r="M38" s="300"/>
      <c r="N38" s="300"/>
      <c r="O38" s="53"/>
      <c r="P38" s="80"/>
      <c r="Q38" s="80"/>
      <c r="R38" s="80"/>
      <c r="S38" s="306"/>
      <c r="T38" s="306"/>
      <c r="U38" s="306"/>
      <c r="V38" s="80"/>
      <c r="W38" s="80"/>
      <c r="X38" s="74"/>
      <c r="Y38" s="74"/>
      <c r="Z38" s="306"/>
      <c r="AA38" s="306"/>
      <c r="AB38" s="306"/>
      <c r="AG38" s="306"/>
      <c r="AH38" s="306"/>
      <c r="AI38" s="306"/>
    </row>
    <row r="39" spans="1:46" s="49" customFormat="1" ht="18" customHeight="1" x14ac:dyDescent="0.25">
      <c r="A39" s="508" t="s">
        <v>13</v>
      </c>
      <c r="B39" s="508"/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"/>
      <c r="Z39" s="48"/>
      <c r="AA39" s="48"/>
      <c r="AB39" s="48"/>
      <c r="AG39" s="48"/>
      <c r="AH39" s="48"/>
      <c r="AI39" s="48"/>
    </row>
    <row r="40" spans="1:46" s="49" customFormat="1" ht="18" customHeight="1" x14ac:dyDescent="0.3">
      <c r="A40" s="81" t="s">
        <v>12</v>
      </c>
      <c r="B40" s="81"/>
      <c r="C40" s="81"/>
      <c r="D40" s="48"/>
      <c r="E40" s="48"/>
      <c r="F40" s="48"/>
      <c r="G40" s="48"/>
      <c r="H40" s="53"/>
      <c r="I40" s="53"/>
      <c r="J40" s="53"/>
      <c r="K40" s="81"/>
      <c r="L40" s="48"/>
      <c r="M40" s="48"/>
      <c r="N40" s="48"/>
      <c r="O40" s="52"/>
      <c r="P40" s="53"/>
      <c r="Q40" s="53"/>
      <c r="R40" s="53"/>
      <c r="S40" s="48"/>
      <c r="T40" s="48"/>
      <c r="U40" s="48"/>
      <c r="V40" s="53"/>
      <c r="W40" s="54"/>
      <c r="X40" s="48"/>
      <c r="Y40" s="48"/>
      <c r="Z40" s="48"/>
      <c r="AA40" s="48"/>
      <c r="AB40" s="48"/>
      <c r="AG40" s="48"/>
      <c r="AH40" s="48"/>
      <c r="AI40" s="48"/>
    </row>
    <row r="49" spans="2:2" ht="21" x14ac:dyDescent="0.25">
      <c r="B49" s="23"/>
    </row>
    <row r="50" spans="2:2" ht="21" x14ac:dyDescent="0.25">
      <c r="B50" s="23"/>
    </row>
    <row r="51" spans="2:2" x14ac:dyDescent="0.25">
      <c r="B51" s="272"/>
    </row>
  </sheetData>
  <mergeCells count="90">
    <mergeCell ref="AN5:AN9"/>
    <mergeCell ref="AD12:AD16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B3:C3"/>
    <mergeCell ref="I3:J3"/>
    <mergeCell ref="K3:O3"/>
    <mergeCell ref="B32:C32"/>
    <mergeCell ref="B33:C33"/>
    <mergeCell ref="B34:C34"/>
    <mergeCell ref="I5:I6"/>
    <mergeCell ref="I7:I11"/>
    <mergeCell ref="I32:J32"/>
    <mergeCell ref="D3:H3"/>
    <mergeCell ref="B22:B26"/>
    <mergeCell ref="A7:A11"/>
    <mergeCell ref="W17:W21"/>
    <mergeCell ref="B5:B6"/>
    <mergeCell ref="J18:J21"/>
    <mergeCell ref="I17:I21"/>
    <mergeCell ref="B7:B11"/>
    <mergeCell ref="B12:B16"/>
    <mergeCell ref="B17:B21"/>
    <mergeCell ref="C18:C21"/>
    <mergeCell ref="I12:I16"/>
    <mergeCell ref="W7:W11"/>
    <mergeCell ref="W12:W16"/>
    <mergeCell ref="A17:A21"/>
    <mergeCell ref="A12:A16"/>
    <mergeCell ref="P12:P18"/>
    <mergeCell ref="P5:P11"/>
    <mergeCell ref="BF22:BF26"/>
    <mergeCell ref="W22:W26"/>
    <mergeCell ref="BB22:BB26"/>
    <mergeCell ref="AD22:AD26"/>
    <mergeCell ref="AD17:AD21"/>
    <mergeCell ref="A22:A26"/>
    <mergeCell ref="I29:J29"/>
    <mergeCell ref="W29:X29"/>
    <mergeCell ref="P29:Q29"/>
    <mergeCell ref="I22:I26"/>
    <mergeCell ref="A29:A36"/>
    <mergeCell ref="B29:C29"/>
    <mergeCell ref="B30:C30"/>
    <mergeCell ref="B31:C31"/>
    <mergeCell ref="I30:J30"/>
    <mergeCell ref="P19:P26"/>
    <mergeCell ref="P32:Q32"/>
    <mergeCell ref="P30:Q30"/>
    <mergeCell ref="P31:Q31"/>
    <mergeCell ref="W30:X30"/>
    <mergeCell ref="A39:X39"/>
    <mergeCell ref="W33:X33"/>
    <mergeCell ref="A38:K38"/>
    <mergeCell ref="I33:J33"/>
    <mergeCell ref="I36:J36"/>
    <mergeCell ref="W35:X35"/>
    <mergeCell ref="P34:Q34"/>
    <mergeCell ref="P35:Q35"/>
    <mergeCell ref="W34:X34"/>
    <mergeCell ref="P36:Q36"/>
    <mergeCell ref="I35:J35"/>
    <mergeCell ref="I34:J34"/>
    <mergeCell ref="P33:Q33"/>
    <mergeCell ref="B36:C36"/>
    <mergeCell ref="B35:C35"/>
    <mergeCell ref="AD36:AE36"/>
    <mergeCell ref="AD33:AE33"/>
    <mergeCell ref="AD32:AE32"/>
    <mergeCell ref="AD35:AE35"/>
    <mergeCell ref="W32:X32"/>
    <mergeCell ref="AD34:AE34"/>
    <mergeCell ref="W36:X36"/>
    <mergeCell ref="AD31:AE31"/>
    <mergeCell ref="AD7:AD11"/>
    <mergeCell ref="AE18:AE21"/>
    <mergeCell ref="X18:X21"/>
    <mergeCell ref="AD30:AE30"/>
    <mergeCell ref="AD29:AE29"/>
    <mergeCell ref="W31:X31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4"/>
  <sheetViews>
    <sheetView zoomScale="80" zoomScaleNormal="80" workbookViewId="0">
      <selection activeCell="K27" sqref="K27"/>
    </sheetView>
  </sheetViews>
  <sheetFormatPr defaultColWidth="8.875" defaultRowHeight="16.5" x14ac:dyDescent="0.25"/>
  <cols>
    <col min="1" max="1" width="8.875" style="5"/>
    <col min="2" max="2" width="9.5" style="5" customWidth="1"/>
    <col min="3" max="3" width="10.6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625" style="5" customWidth="1"/>
    <col min="11" max="11" width="8.5" style="5" customWidth="1"/>
    <col min="12" max="14" width="5.625" style="5" hidden="1" customWidth="1"/>
    <col min="15" max="15" width="5.625" style="5" customWidth="1"/>
    <col min="16" max="16" width="10.375" style="5" customWidth="1"/>
    <col min="17" max="17" width="10.625" style="5" customWidth="1"/>
    <col min="18" max="18" width="8.375" style="5" customWidth="1"/>
    <col min="19" max="21" width="5.625" style="5" hidden="1" customWidth="1"/>
    <col min="22" max="22" width="5.625" style="5" customWidth="1"/>
    <col min="23" max="23" width="9.625" style="5" customWidth="1"/>
    <col min="24" max="24" width="10.875" style="5" customWidth="1"/>
    <col min="25" max="25" width="8.37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0.625" style="5" customWidth="1"/>
    <col min="32" max="32" width="8.375" style="5" customWidth="1"/>
    <col min="33" max="35" width="5.625" style="5" hidden="1" customWidth="1"/>
    <col min="36" max="36" width="5.625" style="5" customWidth="1"/>
    <col min="37" max="16384" width="8.875" style="5"/>
  </cols>
  <sheetData>
    <row r="1" spans="1:62" s="7" customFormat="1" ht="21" customHeight="1" x14ac:dyDescent="0.25">
      <c r="A1" s="617" t="s">
        <v>298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  <c r="AC1" s="617"/>
      <c r="AD1" s="617"/>
      <c r="AE1" s="617"/>
      <c r="AF1" s="617"/>
      <c r="AG1" s="617"/>
      <c r="AH1" s="617"/>
      <c r="AI1" s="617"/>
      <c r="AJ1" s="617"/>
      <c r="AK1" s="22"/>
      <c r="AL1" s="22"/>
      <c r="AM1" s="22"/>
      <c r="AN1" s="22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</row>
    <row r="2" spans="1:62" s="7" customFormat="1" ht="21" customHeight="1" thickBot="1" x14ac:dyDescent="0.3">
      <c r="A2" s="8" t="s">
        <v>78</v>
      </c>
      <c r="B2" s="16"/>
      <c r="C2" s="213"/>
      <c r="D2" s="16"/>
      <c r="E2" s="5"/>
      <c r="F2" s="5"/>
      <c r="G2" s="5"/>
      <c r="H2" s="16"/>
      <c r="I2" s="16"/>
      <c r="J2" s="16"/>
      <c r="K2" s="16"/>
      <c r="L2" s="5"/>
      <c r="M2" s="5"/>
      <c r="N2" s="5"/>
      <c r="O2" s="16"/>
      <c r="P2" s="16"/>
      <c r="Q2" s="16"/>
      <c r="R2" s="16"/>
      <c r="S2" s="5"/>
      <c r="T2" s="5"/>
      <c r="U2" s="5"/>
      <c r="V2" s="16"/>
      <c r="W2" s="618" t="s">
        <v>6</v>
      </c>
      <c r="X2" s="589"/>
      <c r="Y2" s="589"/>
      <c r="Z2" s="5"/>
      <c r="AA2" s="5"/>
      <c r="AB2" s="5"/>
      <c r="AC2" s="16"/>
      <c r="AD2" s="618" t="s">
        <v>8</v>
      </c>
      <c r="AE2" s="618"/>
      <c r="AF2" s="618"/>
      <c r="AG2" s="5"/>
      <c r="AH2" s="5"/>
      <c r="AI2" s="5"/>
      <c r="AJ2" s="16"/>
      <c r="AK2" s="9"/>
      <c r="AL2" s="10"/>
      <c r="AM2" s="380"/>
      <c r="AN2" s="425"/>
      <c r="AO2" s="260"/>
      <c r="AP2" s="9"/>
      <c r="AQ2" s="9"/>
      <c r="AR2" s="9"/>
      <c r="AS2" s="21"/>
      <c r="AT2" s="21"/>
    </row>
    <row r="3" spans="1:62" s="68" customFormat="1" ht="24" customHeight="1" thickBot="1" x14ac:dyDescent="0.3">
      <c r="A3" s="64" t="s">
        <v>97</v>
      </c>
      <c r="B3" s="591">
        <v>45054</v>
      </c>
      <c r="C3" s="592"/>
      <c r="D3" s="580" t="s">
        <v>98</v>
      </c>
      <c r="E3" s="581"/>
      <c r="F3" s="581"/>
      <c r="G3" s="581"/>
      <c r="H3" s="582"/>
      <c r="I3" s="591">
        <v>45055</v>
      </c>
      <c r="J3" s="592"/>
      <c r="K3" s="580" t="s">
        <v>45</v>
      </c>
      <c r="L3" s="581"/>
      <c r="M3" s="581"/>
      <c r="N3" s="581"/>
      <c r="O3" s="581"/>
      <c r="P3" s="591" t="s">
        <v>146</v>
      </c>
      <c r="Q3" s="592"/>
      <c r="R3" s="593" t="s">
        <v>99</v>
      </c>
      <c r="S3" s="594"/>
      <c r="T3" s="594"/>
      <c r="U3" s="594"/>
      <c r="V3" s="595"/>
      <c r="W3" s="592">
        <v>45057</v>
      </c>
      <c r="X3" s="596"/>
      <c r="Y3" s="580" t="s">
        <v>46</v>
      </c>
      <c r="Z3" s="581"/>
      <c r="AA3" s="581"/>
      <c r="AB3" s="581"/>
      <c r="AC3" s="582"/>
      <c r="AD3" s="591">
        <v>45058</v>
      </c>
      <c r="AE3" s="592"/>
      <c r="AF3" s="597" t="s">
        <v>47</v>
      </c>
      <c r="AG3" s="598"/>
      <c r="AH3" s="598"/>
      <c r="AI3" s="598"/>
      <c r="AJ3" s="599"/>
      <c r="AK3" s="287"/>
      <c r="AL3" s="288"/>
      <c r="AM3" s="380"/>
      <c r="AN3" s="425"/>
      <c r="AO3" s="260"/>
      <c r="AP3" s="164"/>
      <c r="AQ3" s="164"/>
      <c r="AR3" s="364"/>
      <c r="AS3" s="364"/>
      <c r="AT3" s="364"/>
    </row>
    <row r="4" spans="1:62" x14ac:dyDescent="0.25">
      <c r="A4" s="58" t="s">
        <v>37</v>
      </c>
      <c r="B4" s="89" t="s">
        <v>36</v>
      </c>
      <c r="C4" s="88" t="s">
        <v>48</v>
      </c>
      <c r="D4" s="88" t="s">
        <v>38</v>
      </c>
      <c r="E4" s="460" t="s">
        <v>180</v>
      </c>
      <c r="F4" s="460" t="s">
        <v>181</v>
      </c>
      <c r="G4" s="460" t="s">
        <v>182</v>
      </c>
      <c r="H4" s="465" t="s">
        <v>64</v>
      </c>
      <c r="I4" s="92" t="s">
        <v>36</v>
      </c>
      <c r="J4" s="88" t="s">
        <v>48</v>
      </c>
      <c r="K4" s="90" t="s">
        <v>38</v>
      </c>
      <c r="L4" s="347" t="s">
        <v>180</v>
      </c>
      <c r="M4" s="347" t="s">
        <v>181</v>
      </c>
      <c r="N4" s="347" t="s">
        <v>182</v>
      </c>
      <c r="O4" s="467" t="s">
        <v>64</v>
      </c>
      <c r="P4" s="485" t="s">
        <v>36</v>
      </c>
      <c r="Q4" s="88" t="s">
        <v>48</v>
      </c>
      <c r="R4" s="90" t="s">
        <v>38</v>
      </c>
      <c r="S4" s="347" t="s">
        <v>180</v>
      </c>
      <c r="T4" s="347" t="s">
        <v>181</v>
      </c>
      <c r="U4" s="347" t="s">
        <v>182</v>
      </c>
      <c r="V4" s="91" t="s">
        <v>64</v>
      </c>
      <c r="W4" s="484" t="s">
        <v>36</v>
      </c>
      <c r="X4" s="88" t="s">
        <v>48</v>
      </c>
      <c r="Y4" s="94" t="s">
        <v>38</v>
      </c>
      <c r="Z4" s="460" t="s">
        <v>180</v>
      </c>
      <c r="AA4" s="460" t="s">
        <v>181</v>
      </c>
      <c r="AB4" s="460" t="s">
        <v>182</v>
      </c>
      <c r="AC4" s="465" t="s">
        <v>64</v>
      </c>
      <c r="AD4" s="93" t="s">
        <v>36</v>
      </c>
      <c r="AE4" s="88" t="s">
        <v>48</v>
      </c>
      <c r="AF4" s="94" t="s">
        <v>38</v>
      </c>
      <c r="AG4" s="347" t="s">
        <v>180</v>
      </c>
      <c r="AH4" s="347" t="s">
        <v>181</v>
      </c>
      <c r="AI4" s="347" t="s">
        <v>182</v>
      </c>
      <c r="AJ4" s="91" t="s">
        <v>64</v>
      </c>
      <c r="AK4" s="182"/>
      <c r="AL4" s="183"/>
      <c r="AM4" s="380"/>
      <c r="AN4" s="425"/>
      <c r="AO4" s="260"/>
      <c r="AP4" s="363"/>
      <c r="AQ4" s="221"/>
      <c r="AR4" s="358"/>
      <c r="AS4" s="358"/>
      <c r="AT4" s="358"/>
    </row>
    <row r="5" spans="1:62" s="61" customFormat="1" ht="18" customHeight="1" x14ac:dyDescent="0.25">
      <c r="A5" s="565" t="s">
        <v>3</v>
      </c>
      <c r="B5" s="566" t="s">
        <v>81</v>
      </c>
      <c r="C5" s="115" t="s">
        <v>9</v>
      </c>
      <c r="D5" s="115">
        <v>100</v>
      </c>
      <c r="E5" s="115">
        <f>D5/20</f>
        <v>5</v>
      </c>
      <c r="F5" s="115"/>
      <c r="G5" s="115"/>
      <c r="H5" s="315"/>
      <c r="I5" s="623" t="s">
        <v>44</v>
      </c>
      <c r="J5" s="250" t="s">
        <v>124</v>
      </c>
      <c r="K5" s="250">
        <v>80</v>
      </c>
      <c r="L5" s="115">
        <f>K5/20</f>
        <v>4</v>
      </c>
      <c r="M5" s="115"/>
      <c r="N5" s="115"/>
      <c r="O5" s="314"/>
      <c r="P5" s="600" t="s">
        <v>143</v>
      </c>
      <c r="Q5" s="75" t="s">
        <v>143</v>
      </c>
      <c r="R5" s="115">
        <v>60</v>
      </c>
      <c r="S5" s="115">
        <f>R5/30</f>
        <v>2</v>
      </c>
      <c r="T5" s="115"/>
      <c r="U5" s="115"/>
      <c r="V5" s="486"/>
      <c r="W5" s="619" t="s">
        <v>81</v>
      </c>
      <c r="X5" s="115" t="s">
        <v>9</v>
      </c>
      <c r="Y5" s="115">
        <v>100</v>
      </c>
      <c r="Z5" s="115">
        <f>Y5/20</f>
        <v>5</v>
      </c>
      <c r="AA5" s="115"/>
      <c r="AB5" s="115"/>
      <c r="AC5" s="314"/>
      <c r="AD5" s="600" t="s">
        <v>304</v>
      </c>
      <c r="AE5" s="115" t="s">
        <v>125</v>
      </c>
      <c r="AF5" s="115">
        <v>90</v>
      </c>
      <c r="AG5" s="115">
        <f>AF5/20</f>
        <v>4.5</v>
      </c>
      <c r="AH5" s="115"/>
      <c r="AI5" s="115"/>
      <c r="AJ5" s="315"/>
      <c r="AK5" s="65"/>
      <c r="AL5" s="65"/>
      <c r="AM5" s="380"/>
      <c r="AN5" s="425"/>
      <c r="AO5" s="260"/>
      <c r="AP5" s="363"/>
      <c r="AQ5" s="141"/>
      <c r="AR5" s="65"/>
      <c r="AS5" s="65"/>
      <c r="AT5" s="65"/>
    </row>
    <row r="6" spans="1:62" s="61" customFormat="1" ht="18" customHeight="1" x14ac:dyDescent="0.25">
      <c r="A6" s="590"/>
      <c r="B6" s="566"/>
      <c r="C6" s="115"/>
      <c r="D6" s="115"/>
      <c r="E6" s="115"/>
      <c r="F6" s="115"/>
      <c r="G6" s="115"/>
      <c r="H6" s="4"/>
      <c r="I6" s="624"/>
      <c r="J6" s="250" t="s">
        <v>126</v>
      </c>
      <c r="K6" s="218">
        <v>20</v>
      </c>
      <c r="L6" s="115">
        <f>K6/20</f>
        <v>1</v>
      </c>
      <c r="M6" s="115"/>
      <c r="N6" s="115"/>
      <c r="O6" s="314"/>
      <c r="P6" s="601"/>
      <c r="Q6" s="75"/>
      <c r="R6" s="115"/>
      <c r="S6" s="115"/>
      <c r="T6" s="115"/>
      <c r="U6" s="115"/>
      <c r="V6" s="323"/>
      <c r="W6" s="619"/>
      <c r="X6" s="115"/>
      <c r="Y6" s="115"/>
      <c r="Z6" s="115"/>
      <c r="AA6" s="115"/>
      <c r="AB6" s="115"/>
      <c r="AC6" s="455"/>
      <c r="AD6" s="601"/>
      <c r="AE6" s="115" t="s">
        <v>305</v>
      </c>
      <c r="AF6" s="115">
        <v>30</v>
      </c>
      <c r="AG6" s="115">
        <f>AF6/85</f>
        <v>0.35294117647058826</v>
      </c>
      <c r="AH6" s="115"/>
      <c r="AI6" s="115"/>
      <c r="AJ6" s="4"/>
      <c r="AK6" s="65"/>
      <c r="AL6" s="65"/>
      <c r="AM6" s="380"/>
      <c r="AN6" s="425"/>
      <c r="AO6" s="378"/>
      <c r="AP6" s="65"/>
      <c r="AQ6" s="141"/>
      <c r="AR6" s="65"/>
      <c r="AS6" s="65"/>
      <c r="AT6" s="65"/>
    </row>
    <row r="7" spans="1:62" s="61" customFormat="1" ht="18" customHeight="1" x14ac:dyDescent="0.25">
      <c r="A7" s="565" t="s">
        <v>39</v>
      </c>
      <c r="B7" s="545" t="s">
        <v>322</v>
      </c>
      <c r="C7" s="383" t="s">
        <v>228</v>
      </c>
      <c r="D7" s="219">
        <v>90</v>
      </c>
      <c r="E7" s="175"/>
      <c r="F7" s="175">
        <f>D7/140</f>
        <v>0.6428571428571429</v>
      </c>
      <c r="G7" s="189"/>
      <c r="H7" s="315"/>
      <c r="I7" s="616" t="s">
        <v>206</v>
      </c>
      <c r="J7" s="165" t="s">
        <v>225</v>
      </c>
      <c r="K7" s="250">
        <v>80</v>
      </c>
      <c r="L7" s="330"/>
      <c r="M7" s="189">
        <f>K7/35</f>
        <v>2.2857142857142856</v>
      </c>
      <c r="N7" s="189"/>
      <c r="O7" s="263"/>
      <c r="P7" s="630" t="s">
        <v>346</v>
      </c>
      <c r="Q7" s="317" t="s">
        <v>144</v>
      </c>
      <c r="R7" s="187">
        <v>55</v>
      </c>
      <c r="S7" s="189"/>
      <c r="T7" s="189">
        <f>R7/30</f>
        <v>1.8333333333333333</v>
      </c>
      <c r="U7" s="189"/>
      <c r="V7" s="316"/>
      <c r="W7" s="545" t="s">
        <v>366</v>
      </c>
      <c r="X7" s="224" t="s">
        <v>359</v>
      </c>
      <c r="Y7" s="224">
        <v>110</v>
      </c>
      <c r="Z7" s="189"/>
      <c r="AA7" s="189">
        <f>Y7*0.75/35</f>
        <v>2.3571428571428572</v>
      </c>
      <c r="AB7" s="189"/>
      <c r="AC7" s="316"/>
      <c r="AD7" s="627" t="s">
        <v>367</v>
      </c>
      <c r="AE7" s="189" t="s">
        <v>368</v>
      </c>
      <c r="AF7" s="189">
        <v>65</v>
      </c>
      <c r="AG7" s="189"/>
      <c r="AH7" s="189">
        <f>AF7*0.75/35</f>
        <v>1.3928571428571428</v>
      </c>
      <c r="AI7" s="189"/>
      <c r="AJ7" s="316"/>
      <c r="AM7" s="65"/>
      <c r="AN7" s="65"/>
      <c r="AO7" s="65"/>
      <c r="AP7" s="65"/>
      <c r="AQ7" s="141"/>
      <c r="AR7" s="65"/>
      <c r="AS7" s="65"/>
      <c r="AT7" s="65"/>
    </row>
    <row r="8" spans="1:62" s="61" customFormat="1" ht="18" customHeight="1" x14ac:dyDescent="0.25">
      <c r="A8" s="565"/>
      <c r="B8" s="546"/>
      <c r="C8" s="250" t="s">
        <v>323</v>
      </c>
      <c r="D8" s="219">
        <v>10</v>
      </c>
      <c r="E8" s="175"/>
      <c r="F8" s="189"/>
      <c r="G8" s="189">
        <f t="shared" ref="G8:G10" si="0">D8/100</f>
        <v>0.1</v>
      </c>
      <c r="H8" s="63"/>
      <c r="I8" s="616"/>
      <c r="J8" s="219" t="s">
        <v>248</v>
      </c>
      <c r="K8" s="219">
        <v>30</v>
      </c>
      <c r="L8" s="330">
        <f>K8/55</f>
        <v>0.54545454545454541</v>
      </c>
      <c r="M8" s="189"/>
      <c r="N8" s="189"/>
      <c r="O8" s="263"/>
      <c r="P8" s="631"/>
      <c r="Q8" s="312" t="s">
        <v>284</v>
      </c>
      <c r="R8" s="175">
        <v>40</v>
      </c>
      <c r="S8" s="189"/>
      <c r="T8" s="189"/>
      <c r="U8" s="189">
        <f>R8/100</f>
        <v>0.4</v>
      </c>
      <c r="V8" s="316"/>
      <c r="W8" s="546"/>
      <c r="X8" s="219" t="s">
        <v>369</v>
      </c>
      <c r="Y8" s="250" t="s">
        <v>196</v>
      </c>
      <c r="Z8" s="189"/>
      <c r="AA8" s="189"/>
      <c r="AB8" s="189"/>
      <c r="AC8" s="4"/>
      <c r="AD8" s="628"/>
      <c r="AE8" s="396" t="s">
        <v>370</v>
      </c>
      <c r="AF8" s="189">
        <v>45</v>
      </c>
      <c r="AG8" s="189"/>
      <c r="AH8" s="189"/>
      <c r="AI8" s="189">
        <f>AF8/100</f>
        <v>0.45</v>
      </c>
      <c r="AJ8" s="4"/>
      <c r="AM8" s="65"/>
      <c r="AN8" s="65"/>
      <c r="AO8" s="65"/>
      <c r="AP8" s="65"/>
      <c r="AQ8" s="141"/>
      <c r="AR8" s="65"/>
      <c r="AS8" s="65"/>
      <c r="AT8" s="65"/>
    </row>
    <row r="9" spans="1:62" s="61" customFormat="1" ht="18" customHeight="1" x14ac:dyDescent="0.25">
      <c r="A9" s="565"/>
      <c r="B9" s="546"/>
      <c r="C9" s="250" t="s">
        <v>324</v>
      </c>
      <c r="D9" s="250">
        <v>28</v>
      </c>
      <c r="E9" s="175"/>
      <c r="F9" s="175"/>
      <c r="G9" s="189">
        <f t="shared" si="0"/>
        <v>0.28000000000000003</v>
      </c>
      <c r="H9" s="466"/>
      <c r="I9" s="616"/>
      <c r="J9" s="219" t="s">
        <v>200</v>
      </c>
      <c r="K9" s="219" t="s">
        <v>199</v>
      </c>
      <c r="L9" s="250"/>
      <c r="M9" s="189"/>
      <c r="N9" s="189"/>
      <c r="O9" s="314"/>
      <c r="P9" s="631"/>
      <c r="Q9" s="175"/>
      <c r="R9" s="175"/>
      <c r="S9" s="189"/>
      <c r="T9" s="189"/>
      <c r="U9" s="189"/>
      <c r="V9" s="323"/>
      <c r="W9" s="546"/>
      <c r="X9" s="250" t="s">
        <v>355</v>
      </c>
      <c r="Y9" s="250" t="s">
        <v>196</v>
      </c>
      <c r="Z9" s="189"/>
      <c r="AA9" s="189"/>
      <c r="AB9" s="189"/>
      <c r="AC9" s="4"/>
      <c r="AD9" s="628"/>
      <c r="AE9" s="189" t="s">
        <v>65</v>
      </c>
      <c r="AF9" s="189">
        <v>15</v>
      </c>
      <c r="AG9" s="189"/>
      <c r="AH9" s="189"/>
      <c r="AI9" s="189"/>
      <c r="AJ9" s="4"/>
      <c r="AL9" s="273"/>
      <c r="AM9" s="363"/>
      <c r="AN9" s="65"/>
      <c r="AO9" s="65"/>
      <c r="AP9" s="65"/>
      <c r="AQ9" s="141"/>
      <c r="AR9" s="65"/>
      <c r="AS9" s="65"/>
      <c r="AT9" s="65"/>
    </row>
    <row r="10" spans="1:62" s="61" customFormat="1" ht="18" customHeight="1" x14ac:dyDescent="0.25">
      <c r="A10" s="565"/>
      <c r="B10" s="546"/>
      <c r="C10" s="383" t="s">
        <v>65</v>
      </c>
      <c r="D10" s="250">
        <v>5</v>
      </c>
      <c r="E10" s="99"/>
      <c r="F10" s="189"/>
      <c r="G10" s="189">
        <f t="shared" si="0"/>
        <v>0.05</v>
      </c>
      <c r="H10" s="466"/>
      <c r="I10" s="616"/>
      <c r="J10" s="219" t="s">
        <v>201</v>
      </c>
      <c r="K10" s="219" t="s">
        <v>199</v>
      </c>
      <c r="L10" s="250"/>
      <c r="M10" s="189"/>
      <c r="N10" s="189"/>
      <c r="O10" s="327"/>
      <c r="P10" s="631"/>
      <c r="Q10" s="175" t="s">
        <v>255</v>
      </c>
      <c r="R10" s="175">
        <v>20</v>
      </c>
      <c r="S10" s="189"/>
      <c r="T10" s="189"/>
      <c r="U10" s="189">
        <f>R10/100</f>
        <v>0.2</v>
      </c>
      <c r="V10" s="323"/>
      <c r="W10" s="546"/>
      <c r="X10" s="219"/>
      <c r="Y10" s="219"/>
      <c r="Z10" s="189"/>
      <c r="AA10" s="189"/>
      <c r="AB10" s="189"/>
      <c r="AC10" s="4"/>
      <c r="AD10" s="628"/>
      <c r="AE10" s="189"/>
      <c r="AF10" s="189"/>
      <c r="AG10" s="189"/>
      <c r="AH10" s="189"/>
      <c r="AI10" s="189"/>
      <c r="AJ10" s="4"/>
      <c r="AL10" s="273"/>
      <c r="AM10" s="363"/>
      <c r="AN10" s="65"/>
      <c r="AO10" s="65"/>
      <c r="AP10" s="65"/>
      <c r="AQ10" s="141"/>
      <c r="AR10" s="65"/>
      <c r="AS10" s="65"/>
      <c r="AT10" s="65"/>
    </row>
    <row r="11" spans="1:62" s="61" customFormat="1" ht="18" customHeight="1" x14ac:dyDescent="0.25">
      <c r="A11" s="565"/>
      <c r="B11" s="547"/>
      <c r="C11" s="219" t="s">
        <v>344</v>
      </c>
      <c r="D11" s="250">
        <v>20</v>
      </c>
      <c r="E11" s="99"/>
      <c r="F11" s="99">
        <f>D11/55</f>
        <v>0.36363636363636365</v>
      </c>
      <c r="G11" s="99"/>
      <c r="H11" s="466"/>
      <c r="I11" s="616"/>
      <c r="J11" s="219"/>
      <c r="K11" s="219"/>
      <c r="L11" s="250"/>
      <c r="M11" s="189"/>
      <c r="N11" s="189"/>
      <c r="O11" s="477"/>
      <c r="P11" s="631"/>
      <c r="Q11" s="98" t="s">
        <v>347</v>
      </c>
      <c r="R11" s="115">
        <v>3</v>
      </c>
      <c r="S11" s="189">
        <f>R11/15</f>
        <v>0.2</v>
      </c>
      <c r="T11" s="189"/>
      <c r="U11" s="189"/>
      <c r="V11" s="323"/>
      <c r="W11" s="547"/>
      <c r="X11" s="219"/>
      <c r="Y11" s="219"/>
      <c r="Z11" s="189"/>
      <c r="AA11" s="189"/>
      <c r="AB11" s="189"/>
      <c r="AC11" s="4"/>
      <c r="AD11" s="629"/>
      <c r="AE11" s="189"/>
      <c r="AF11" s="189"/>
      <c r="AG11" s="189"/>
      <c r="AH11" s="189"/>
      <c r="AI11" s="189"/>
      <c r="AJ11" s="4"/>
      <c r="AL11" s="273"/>
      <c r="AM11" s="363"/>
      <c r="AN11" s="65"/>
      <c r="AO11" s="65"/>
      <c r="AP11" s="65"/>
      <c r="AQ11" s="141"/>
      <c r="AR11" s="65"/>
      <c r="AS11" s="65"/>
      <c r="AT11" s="65"/>
    </row>
    <row r="12" spans="1:62" s="61" customFormat="1" ht="18" customHeight="1" x14ac:dyDescent="0.25">
      <c r="A12" s="577" t="s">
        <v>40</v>
      </c>
      <c r="B12" s="545" t="s">
        <v>340</v>
      </c>
      <c r="C12" s="224" t="s">
        <v>311</v>
      </c>
      <c r="D12" s="223">
        <v>25</v>
      </c>
      <c r="E12" s="189"/>
      <c r="F12" s="189">
        <f>D12/40</f>
        <v>0.625</v>
      </c>
      <c r="G12" s="189"/>
      <c r="H12" s="315"/>
      <c r="I12" s="571" t="s">
        <v>261</v>
      </c>
      <c r="J12" s="189" t="s">
        <v>256</v>
      </c>
      <c r="K12" s="189">
        <v>55</v>
      </c>
      <c r="L12" s="250"/>
      <c r="M12" s="189"/>
      <c r="N12" s="189">
        <f>K12/100</f>
        <v>0.55000000000000004</v>
      </c>
      <c r="O12" s="314"/>
      <c r="P12" s="631"/>
      <c r="Q12" s="211"/>
      <c r="R12" s="211"/>
      <c r="S12" s="115"/>
      <c r="T12" s="175"/>
      <c r="U12" s="189"/>
      <c r="V12" s="316"/>
      <c r="W12" s="545" t="s">
        <v>371</v>
      </c>
      <c r="X12" s="219" t="s">
        <v>372</v>
      </c>
      <c r="Y12" s="219">
        <v>80</v>
      </c>
      <c r="Z12" s="175"/>
      <c r="AA12" s="175"/>
      <c r="AB12" s="175">
        <f>Y12/100</f>
        <v>0.8</v>
      </c>
      <c r="AC12" s="315"/>
      <c r="AD12" s="612" t="s">
        <v>373</v>
      </c>
      <c r="AE12" s="493" t="s">
        <v>209</v>
      </c>
      <c r="AF12" s="115">
        <v>60</v>
      </c>
      <c r="AG12" s="175"/>
      <c r="AH12" s="175">
        <f>AF12/140</f>
        <v>0.42857142857142855</v>
      </c>
      <c r="AI12" s="189"/>
      <c r="AJ12" s="315"/>
      <c r="AL12" s="273"/>
      <c r="AM12" s="379"/>
      <c r="AN12" s="376"/>
      <c r="AO12" s="376"/>
      <c r="AP12" s="57"/>
      <c r="AQ12" s="57"/>
      <c r="AR12" s="65"/>
      <c r="AS12" s="65"/>
      <c r="AT12" s="65"/>
    </row>
    <row r="13" spans="1:62" s="61" customFormat="1" ht="18" customHeight="1" x14ac:dyDescent="0.25">
      <c r="A13" s="565"/>
      <c r="B13" s="546"/>
      <c r="C13" s="224" t="s">
        <v>312</v>
      </c>
      <c r="D13" s="223">
        <v>30</v>
      </c>
      <c r="E13" s="189"/>
      <c r="F13" s="189"/>
      <c r="G13" s="189">
        <f>D13/100</f>
        <v>0.3</v>
      </c>
      <c r="H13" s="315"/>
      <c r="I13" s="572"/>
      <c r="J13" s="383" t="s">
        <v>65</v>
      </c>
      <c r="K13" s="189">
        <v>5</v>
      </c>
      <c r="L13" s="250"/>
      <c r="M13" s="189"/>
      <c r="N13" s="189">
        <f t="shared" ref="N13:N14" si="1">K13/100</f>
        <v>0.05</v>
      </c>
      <c r="O13" s="314"/>
      <c r="P13" s="632"/>
      <c r="Q13" s="448"/>
      <c r="R13" s="115"/>
      <c r="S13" s="175"/>
      <c r="T13" s="189"/>
      <c r="U13" s="175"/>
      <c r="V13" s="316"/>
      <c r="W13" s="546"/>
      <c r="X13" s="219" t="s">
        <v>121</v>
      </c>
      <c r="Y13" s="219">
        <v>15</v>
      </c>
      <c r="Z13" s="175"/>
      <c r="AA13" s="189"/>
      <c r="AB13" s="175">
        <f>Y13/100</f>
        <v>0.15</v>
      </c>
      <c r="AC13" s="320"/>
      <c r="AD13" s="612"/>
      <c r="AE13" s="493" t="s">
        <v>86</v>
      </c>
      <c r="AF13" s="174">
        <v>5</v>
      </c>
      <c r="AG13" s="175"/>
      <c r="AH13" s="189"/>
      <c r="AI13" s="175">
        <f>AF13/100</f>
        <v>0.05</v>
      </c>
      <c r="AJ13" s="320"/>
      <c r="AL13" s="273"/>
      <c r="AM13" s="379"/>
      <c r="AN13" s="182"/>
      <c r="AO13" s="260"/>
      <c r="AP13" s="57"/>
      <c r="AQ13" s="376"/>
      <c r="AR13" s="65"/>
      <c r="AS13" s="65"/>
      <c r="AT13" s="65"/>
    </row>
    <row r="14" spans="1:62" s="61" customFormat="1" ht="18" customHeight="1" x14ac:dyDescent="0.25">
      <c r="A14" s="565"/>
      <c r="B14" s="546"/>
      <c r="C14" s="383"/>
      <c r="D14" s="219"/>
      <c r="E14" s="189"/>
      <c r="F14" s="189"/>
      <c r="G14" s="189"/>
      <c r="H14" s="63"/>
      <c r="I14" s="572"/>
      <c r="J14" s="189" t="s">
        <v>231</v>
      </c>
      <c r="K14" s="189">
        <v>15</v>
      </c>
      <c r="L14" s="250"/>
      <c r="M14" s="189"/>
      <c r="N14" s="189">
        <f t="shared" si="1"/>
        <v>0.15</v>
      </c>
      <c r="O14" s="314"/>
      <c r="P14" s="570" t="s">
        <v>262</v>
      </c>
      <c r="Q14" s="98" t="s">
        <v>348</v>
      </c>
      <c r="R14" s="115">
        <v>50</v>
      </c>
      <c r="S14" s="175">
        <f>R14/20</f>
        <v>2.5</v>
      </c>
      <c r="T14" s="175"/>
      <c r="U14" s="189"/>
      <c r="V14" s="316"/>
      <c r="W14" s="546"/>
      <c r="X14" s="76" t="s">
        <v>65</v>
      </c>
      <c r="Y14" s="174">
        <v>5</v>
      </c>
      <c r="Z14" s="175"/>
      <c r="AA14" s="175"/>
      <c r="AB14" s="189">
        <f>Y14/100</f>
        <v>0.05</v>
      </c>
      <c r="AC14" s="315"/>
      <c r="AD14" s="612"/>
      <c r="AE14" s="494" t="s">
        <v>66</v>
      </c>
      <c r="AF14" s="219">
        <v>5</v>
      </c>
      <c r="AG14" s="175"/>
      <c r="AH14" s="175">
        <f>AF14/30</f>
        <v>0.16666666666666666</v>
      </c>
      <c r="AI14" s="189"/>
      <c r="AJ14" s="315"/>
      <c r="AL14" s="273"/>
      <c r="AM14" s="379"/>
      <c r="AN14" s="376"/>
      <c r="AO14" s="376"/>
      <c r="AP14" s="57"/>
      <c r="AQ14" s="57"/>
      <c r="AR14" s="65"/>
      <c r="AS14" s="65"/>
      <c r="AT14" s="65"/>
    </row>
    <row r="15" spans="1:62" s="61" customFormat="1" ht="18" customHeight="1" x14ac:dyDescent="0.25">
      <c r="A15" s="565"/>
      <c r="B15" s="546"/>
      <c r="C15" s="224"/>
      <c r="D15" s="219"/>
      <c r="E15" s="189"/>
      <c r="F15" s="189"/>
      <c r="G15" s="189"/>
      <c r="H15" s="4"/>
      <c r="I15" s="572"/>
      <c r="J15" s="189" t="s">
        <v>257</v>
      </c>
      <c r="K15" s="189">
        <v>20</v>
      </c>
      <c r="L15" s="250"/>
      <c r="M15" s="189">
        <f>K15/35</f>
        <v>0.5714285714285714</v>
      </c>
      <c r="N15" s="189"/>
      <c r="O15" s="314"/>
      <c r="P15" s="578"/>
      <c r="Q15" s="98" t="s">
        <v>258</v>
      </c>
      <c r="R15" s="174">
        <v>25</v>
      </c>
      <c r="S15" s="175"/>
      <c r="T15" s="189"/>
      <c r="U15" s="175">
        <f>R15/100</f>
        <v>0.25</v>
      </c>
      <c r="V15" s="316"/>
      <c r="W15" s="546"/>
      <c r="X15" s="219" t="s">
        <v>224</v>
      </c>
      <c r="Y15" s="250" t="s">
        <v>196</v>
      </c>
      <c r="Z15" s="99"/>
      <c r="AA15" s="99"/>
      <c r="AB15" s="189"/>
      <c r="AC15" s="4"/>
      <c r="AD15" s="612"/>
      <c r="AE15" s="494" t="s">
        <v>220</v>
      </c>
      <c r="AF15" s="219">
        <v>10</v>
      </c>
      <c r="AG15" s="99">
        <f>AF15/85</f>
        <v>0.11764705882352941</v>
      </c>
      <c r="AH15" s="99"/>
      <c r="AI15" s="189"/>
      <c r="AJ15" s="4"/>
      <c r="AL15" s="273"/>
      <c r="AM15" s="379"/>
      <c r="AN15" s="426"/>
      <c r="AO15" s="426"/>
      <c r="AP15" s="358"/>
      <c r="AQ15" s="358"/>
      <c r="AR15" s="65"/>
      <c r="AS15" s="65"/>
      <c r="AT15" s="65"/>
    </row>
    <row r="16" spans="1:62" s="61" customFormat="1" ht="18" customHeight="1" x14ac:dyDescent="0.25">
      <c r="A16" s="565"/>
      <c r="B16" s="547"/>
      <c r="C16" s="219"/>
      <c r="D16" s="219"/>
      <c r="E16" s="189"/>
      <c r="F16" s="189"/>
      <c r="G16" s="189"/>
      <c r="H16" s="4"/>
      <c r="I16" s="573"/>
      <c r="J16" s="219"/>
      <c r="K16" s="219"/>
      <c r="L16" s="250"/>
      <c r="M16" s="189"/>
      <c r="N16" s="189"/>
      <c r="O16" s="314"/>
      <c r="P16" s="578"/>
      <c r="Q16" s="333" t="s">
        <v>65</v>
      </c>
      <c r="R16" s="174">
        <v>10</v>
      </c>
      <c r="S16" s="175"/>
      <c r="T16" s="175"/>
      <c r="U16" s="189">
        <f>R16/100</f>
        <v>0.1</v>
      </c>
      <c r="V16" s="4"/>
      <c r="W16" s="547"/>
      <c r="X16" s="303"/>
      <c r="Y16" s="223"/>
      <c r="Z16" s="99"/>
      <c r="AA16" s="99"/>
      <c r="AB16" s="99"/>
      <c r="AC16" s="4"/>
      <c r="AD16" s="612"/>
      <c r="AE16" s="394"/>
      <c r="AF16" s="395"/>
      <c r="AG16" s="99"/>
      <c r="AH16" s="99"/>
      <c r="AI16" s="99"/>
      <c r="AJ16" s="4"/>
      <c r="AL16" s="273"/>
      <c r="AM16" s="379"/>
      <c r="AN16" s="426"/>
      <c r="AO16" s="426"/>
      <c r="AP16" s="358"/>
      <c r="AQ16" s="358"/>
      <c r="AR16" s="65"/>
      <c r="AS16" s="65"/>
      <c r="AT16" s="65"/>
    </row>
    <row r="17" spans="1:46" ht="18" customHeight="1" x14ac:dyDescent="0.25">
      <c r="A17" s="615" t="s">
        <v>58</v>
      </c>
      <c r="B17" s="570" t="s">
        <v>51</v>
      </c>
      <c r="C17" s="174" t="s">
        <v>118</v>
      </c>
      <c r="D17" s="174">
        <v>75</v>
      </c>
      <c r="E17" s="348"/>
      <c r="F17" s="348"/>
      <c r="G17" s="189">
        <f>D17/100</f>
        <v>0.75</v>
      </c>
      <c r="H17" s="4"/>
      <c r="I17" s="562" t="s">
        <v>135</v>
      </c>
      <c r="J17" s="219" t="s">
        <v>202</v>
      </c>
      <c r="K17" s="250">
        <v>75</v>
      </c>
      <c r="L17" s="250" t="s">
        <v>203</v>
      </c>
      <c r="M17" s="174"/>
      <c r="N17" s="189">
        <f>K17/100</f>
        <v>0.75</v>
      </c>
      <c r="O17" s="328"/>
      <c r="P17" s="578"/>
      <c r="Q17" s="98" t="s">
        <v>349</v>
      </c>
      <c r="R17" s="115">
        <v>15</v>
      </c>
      <c r="S17" s="99"/>
      <c r="T17" s="99">
        <f>R17/30</f>
        <v>0.5</v>
      </c>
      <c r="U17" s="99"/>
      <c r="V17" s="4"/>
      <c r="W17" s="562" t="s">
        <v>135</v>
      </c>
      <c r="X17" s="494" t="s">
        <v>202</v>
      </c>
      <c r="Y17" s="250">
        <v>75</v>
      </c>
      <c r="Z17" s="348"/>
      <c r="AA17" s="348"/>
      <c r="AB17" s="189">
        <f>Y17/100</f>
        <v>0.75</v>
      </c>
      <c r="AC17" s="4"/>
      <c r="AD17" s="562" t="s">
        <v>135</v>
      </c>
      <c r="AE17" s="495" t="s">
        <v>154</v>
      </c>
      <c r="AF17" s="495">
        <v>75</v>
      </c>
      <c r="AG17" s="348"/>
      <c r="AH17" s="348"/>
      <c r="AI17" s="189">
        <f>AF17/100</f>
        <v>0.75</v>
      </c>
      <c r="AJ17" s="4"/>
      <c r="AL17" s="273"/>
      <c r="AM17" s="379"/>
      <c r="AN17" s="182"/>
      <c r="AO17" s="19"/>
      <c r="AP17" s="19"/>
      <c r="AQ17" s="19"/>
      <c r="AR17" s="358"/>
      <c r="AS17" s="358"/>
      <c r="AT17" s="358"/>
    </row>
    <row r="18" spans="1:46" ht="18" customHeight="1" x14ac:dyDescent="0.25">
      <c r="A18" s="575"/>
      <c r="B18" s="558"/>
      <c r="C18" s="567" t="s">
        <v>123</v>
      </c>
      <c r="D18" s="174"/>
      <c r="E18" s="348"/>
      <c r="F18" s="348"/>
      <c r="G18" s="348"/>
      <c r="H18" s="4"/>
      <c r="I18" s="563"/>
      <c r="J18" s="523" t="s">
        <v>204</v>
      </c>
      <c r="K18" s="219"/>
      <c r="L18" s="250"/>
      <c r="M18" s="174"/>
      <c r="N18" s="348"/>
      <c r="O18" s="328"/>
      <c r="P18" s="578"/>
      <c r="Q18" s="312" t="s">
        <v>350</v>
      </c>
      <c r="R18" s="175" t="s">
        <v>196</v>
      </c>
      <c r="S18" s="99"/>
      <c r="T18" s="99"/>
      <c r="U18" s="99"/>
      <c r="V18" s="4"/>
      <c r="W18" s="563"/>
      <c r="X18" s="609" t="s">
        <v>204</v>
      </c>
      <c r="Y18" s="219"/>
      <c r="Z18" s="348"/>
      <c r="AA18" s="348"/>
      <c r="AB18" s="348"/>
      <c r="AC18" s="4"/>
      <c r="AD18" s="563"/>
      <c r="AE18" s="567" t="s">
        <v>156</v>
      </c>
      <c r="AF18" s="495"/>
      <c r="AG18" s="348"/>
      <c r="AH18" s="348"/>
      <c r="AI18" s="348"/>
      <c r="AJ18" s="4"/>
      <c r="AL18" s="273"/>
      <c r="AM18" s="379"/>
      <c r="AN18" s="381"/>
      <c r="AO18" s="19"/>
      <c r="AP18" s="19"/>
      <c r="AQ18" s="19"/>
      <c r="AR18" s="358"/>
      <c r="AS18" s="358"/>
      <c r="AT18" s="358"/>
    </row>
    <row r="19" spans="1:46" ht="18" customHeight="1" x14ac:dyDescent="0.25">
      <c r="A19" s="575"/>
      <c r="B19" s="558"/>
      <c r="C19" s="568"/>
      <c r="D19" s="174"/>
      <c r="E19" s="348"/>
      <c r="F19" s="348"/>
      <c r="G19" s="348"/>
      <c r="H19" s="4"/>
      <c r="I19" s="563"/>
      <c r="J19" s="524"/>
      <c r="K19" s="219"/>
      <c r="L19" s="250"/>
      <c r="M19" s="174"/>
      <c r="N19" s="348"/>
      <c r="O19" s="328"/>
      <c r="P19" s="578"/>
      <c r="Q19" s="98" t="s">
        <v>351</v>
      </c>
      <c r="R19" s="174">
        <v>20</v>
      </c>
      <c r="S19" s="348">
        <f>R19/100</f>
        <v>0.2</v>
      </c>
      <c r="T19" s="348"/>
      <c r="U19" s="348"/>
      <c r="V19" s="4"/>
      <c r="W19" s="563"/>
      <c r="X19" s="610"/>
      <c r="Y19" s="219"/>
      <c r="Z19" s="348"/>
      <c r="AA19" s="348"/>
      <c r="AB19" s="348"/>
      <c r="AC19" s="4"/>
      <c r="AD19" s="563"/>
      <c r="AE19" s="568"/>
      <c r="AF19" s="495"/>
      <c r="AG19" s="348"/>
      <c r="AH19" s="348"/>
      <c r="AI19" s="348"/>
      <c r="AJ19" s="4"/>
      <c r="AL19" s="273"/>
      <c r="AM19" s="363"/>
      <c r="AN19" s="358"/>
      <c r="AO19" s="363"/>
      <c r="AP19" s="358"/>
      <c r="AQ19" s="165"/>
      <c r="AR19" s="358"/>
      <c r="AS19" s="358"/>
      <c r="AT19" s="358"/>
    </row>
    <row r="20" spans="1:46" ht="18" customHeight="1" x14ac:dyDescent="0.25">
      <c r="A20" s="575"/>
      <c r="B20" s="558"/>
      <c r="C20" s="568"/>
      <c r="D20" s="174"/>
      <c r="E20" s="348"/>
      <c r="F20" s="348"/>
      <c r="G20" s="348"/>
      <c r="H20" s="4"/>
      <c r="I20" s="563"/>
      <c r="J20" s="524"/>
      <c r="K20" s="219"/>
      <c r="L20" s="250"/>
      <c r="M20" s="174"/>
      <c r="N20" s="348"/>
      <c r="O20" s="328"/>
      <c r="P20" s="578"/>
      <c r="Q20" s="422"/>
      <c r="R20" s="174"/>
      <c r="S20" s="348"/>
      <c r="T20" s="348"/>
      <c r="U20" s="348"/>
      <c r="V20" s="4"/>
      <c r="W20" s="563"/>
      <c r="X20" s="610"/>
      <c r="Y20" s="219"/>
      <c r="Z20" s="348"/>
      <c r="AA20" s="348"/>
      <c r="AB20" s="348"/>
      <c r="AC20" s="4"/>
      <c r="AD20" s="563"/>
      <c r="AE20" s="568"/>
      <c r="AF20" s="495"/>
      <c r="AG20" s="348"/>
      <c r="AH20" s="348"/>
      <c r="AI20" s="348"/>
      <c r="AJ20" s="4"/>
      <c r="AL20" s="273"/>
      <c r="AM20" s="363"/>
      <c r="AN20" s="358"/>
      <c r="AO20" s="358"/>
      <c r="AP20" s="358"/>
      <c r="AQ20" s="358"/>
      <c r="AR20" s="358"/>
      <c r="AS20" s="358"/>
      <c r="AT20" s="358"/>
    </row>
    <row r="21" spans="1:46" ht="18" customHeight="1" x14ac:dyDescent="0.25">
      <c r="A21" s="576"/>
      <c r="B21" s="559"/>
      <c r="C21" s="569"/>
      <c r="D21" s="174"/>
      <c r="E21" s="348"/>
      <c r="F21" s="348"/>
      <c r="G21" s="348"/>
      <c r="H21" s="4"/>
      <c r="I21" s="564"/>
      <c r="J21" s="525"/>
      <c r="K21" s="219"/>
      <c r="L21" s="250"/>
      <c r="M21" s="174"/>
      <c r="N21" s="348"/>
      <c r="O21" s="314"/>
      <c r="P21" s="579"/>
      <c r="Q21" s="422"/>
      <c r="R21" s="174"/>
      <c r="S21" s="348"/>
      <c r="T21" s="348"/>
      <c r="U21" s="348"/>
      <c r="V21" s="4"/>
      <c r="W21" s="564"/>
      <c r="X21" s="611"/>
      <c r="Y21" s="219"/>
      <c r="Z21" s="348"/>
      <c r="AA21" s="348"/>
      <c r="AB21" s="348"/>
      <c r="AC21" s="4"/>
      <c r="AD21" s="564"/>
      <c r="AE21" s="569"/>
      <c r="AF21" s="495"/>
      <c r="AG21" s="348"/>
      <c r="AH21" s="348"/>
      <c r="AI21" s="348"/>
      <c r="AJ21" s="4"/>
      <c r="AL21" s="273"/>
      <c r="AM21" s="382"/>
      <c r="AN21" s="182"/>
      <c r="AO21" s="260"/>
      <c r="AP21" s="358"/>
      <c r="AQ21" s="358"/>
      <c r="AR21" s="358"/>
      <c r="AS21" s="358"/>
      <c r="AT21" s="358"/>
    </row>
    <row r="22" spans="1:46" ht="18" customHeight="1" x14ac:dyDescent="0.25">
      <c r="A22" s="543" t="s">
        <v>42</v>
      </c>
      <c r="B22" s="545" t="s">
        <v>341</v>
      </c>
      <c r="C22" s="319" t="s">
        <v>342</v>
      </c>
      <c r="D22" s="319">
        <v>2</v>
      </c>
      <c r="E22" s="348"/>
      <c r="F22" s="348"/>
      <c r="G22" s="189">
        <f>D22/100</f>
        <v>0.02</v>
      </c>
      <c r="H22" s="315"/>
      <c r="I22" s="613" t="s">
        <v>260</v>
      </c>
      <c r="J22" s="313" t="s">
        <v>259</v>
      </c>
      <c r="K22" s="174">
        <v>30</v>
      </c>
      <c r="L22" s="250">
        <f>K22/100</f>
        <v>0.3</v>
      </c>
      <c r="M22" s="174"/>
      <c r="N22" s="189"/>
      <c r="O22" s="314"/>
      <c r="P22" s="625" t="s">
        <v>364</v>
      </c>
      <c r="Q22" s="187" t="s">
        <v>198</v>
      </c>
      <c r="R22" s="489">
        <v>25</v>
      </c>
      <c r="S22" s="490"/>
      <c r="T22" s="490"/>
      <c r="U22" s="189">
        <f>R22/100</f>
        <v>0.25</v>
      </c>
      <c r="V22" s="331"/>
      <c r="W22" s="620" t="s">
        <v>374</v>
      </c>
      <c r="X22" s="124" t="s">
        <v>114</v>
      </c>
      <c r="Y22" s="124">
        <v>30</v>
      </c>
      <c r="Z22" s="490">
        <f>Y22/55</f>
        <v>0.54545454545454541</v>
      </c>
      <c r="AA22" s="490"/>
      <c r="AB22" s="189"/>
      <c r="AC22" s="315"/>
      <c r="AD22" s="620" t="s">
        <v>375</v>
      </c>
      <c r="AE22" s="496" t="s">
        <v>357</v>
      </c>
      <c r="AF22" s="250">
        <v>25</v>
      </c>
      <c r="AG22" s="348"/>
      <c r="AH22" s="348"/>
      <c r="AI22" s="189">
        <f>AF22/100</f>
        <v>0.25</v>
      </c>
      <c r="AJ22" s="315"/>
      <c r="AL22" s="273"/>
      <c r="AM22" s="382"/>
      <c r="AN22" s="182"/>
      <c r="AO22" s="260"/>
      <c r="AP22" s="358"/>
      <c r="AQ22" s="358"/>
      <c r="AR22" s="358"/>
      <c r="AS22" s="358"/>
      <c r="AT22" s="358"/>
    </row>
    <row r="23" spans="1:46" ht="18" customHeight="1" x14ac:dyDescent="0.25">
      <c r="A23" s="543"/>
      <c r="B23" s="546"/>
      <c r="C23" s="319" t="s">
        <v>343</v>
      </c>
      <c r="D23" s="319">
        <v>15</v>
      </c>
      <c r="E23" s="348"/>
      <c r="F23" s="473">
        <f>D23/30</f>
        <v>0.5</v>
      </c>
      <c r="G23" s="348"/>
      <c r="H23" s="316"/>
      <c r="I23" s="614"/>
      <c r="J23" s="313" t="s">
        <v>104</v>
      </c>
      <c r="K23" s="174">
        <v>15</v>
      </c>
      <c r="L23" s="250"/>
      <c r="M23" s="174"/>
      <c r="N23" s="189"/>
      <c r="O23" s="314"/>
      <c r="P23" s="626"/>
      <c r="Q23" s="187" t="s">
        <v>365</v>
      </c>
      <c r="R23" s="489">
        <v>12</v>
      </c>
      <c r="S23" s="490"/>
      <c r="T23" s="490">
        <f>R23/50</f>
        <v>0.24</v>
      </c>
      <c r="U23" s="189"/>
      <c r="V23" s="331"/>
      <c r="W23" s="621"/>
      <c r="X23" s="497" t="s">
        <v>376</v>
      </c>
      <c r="Y23" s="124">
        <v>15</v>
      </c>
      <c r="Z23" s="490">
        <f>Y23/15</f>
        <v>1</v>
      </c>
      <c r="AA23" s="490"/>
      <c r="AB23" s="490"/>
      <c r="AC23" s="330"/>
      <c r="AD23" s="621"/>
      <c r="AE23" s="496" t="s">
        <v>377</v>
      </c>
      <c r="AF23" s="250" t="s">
        <v>196</v>
      </c>
      <c r="AG23" s="348"/>
      <c r="AH23" s="348"/>
      <c r="AI23" s="348"/>
      <c r="AJ23" s="315"/>
      <c r="AL23" s="273"/>
      <c r="AM23" s="382"/>
      <c r="AN23" s="19"/>
      <c r="AO23" s="378"/>
      <c r="AP23" s="358"/>
      <c r="AQ23" s="358"/>
      <c r="AR23" s="358"/>
      <c r="AS23" s="358"/>
      <c r="AT23" s="358"/>
    </row>
    <row r="24" spans="1:46" ht="18" customHeight="1" x14ac:dyDescent="0.25">
      <c r="A24" s="543"/>
      <c r="B24" s="546"/>
      <c r="C24" s="187"/>
      <c r="D24" s="319"/>
      <c r="E24" s="348"/>
      <c r="F24" s="348"/>
      <c r="G24" s="348"/>
      <c r="H24" s="4"/>
      <c r="I24" s="614"/>
      <c r="J24" s="312"/>
      <c r="K24" s="174"/>
      <c r="L24" s="250"/>
      <c r="M24" s="174"/>
      <c r="N24" s="348"/>
      <c r="O24" s="314"/>
      <c r="P24" s="626"/>
      <c r="Q24" s="187" t="s">
        <v>86</v>
      </c>
      <c r="R24" s="489">
        <v>2</v>
      </c>
      <c r="S24" s="490"/>
      <c r="T24" s="490"/>
      <c r="U24" s="189">
        <f t="shared" ref="U24" si="2">R24/100</f>
        <v>0.02</v>
      </c>
      <c r="V24" s="331"/>
      <c r="W24" s="621"/>
      <c r="X24" s="494" t="s">
        <v>148</v>
      </c>
      <c r="Y24" s="494">
        <v>5</v>
      </c>
      <c r="Z24" s="490"/>
      <c r="AA24" s="490"/>
      <c r="AB24" s="490"/>
      <c r="AC24" s="331"/>
      <c r="AD24" s="621"/>
      <c r="AE24" s="496" t="s">
        <v>158</v>
      </c>
      <c r="AF24" s="174">
        <v>15</v>
      </c>
      <c r="AG24" s="250"/>
      <c r="AH24" s="175">
        <f>AF24*0.5/35</f>
        <v>0.21428571428571427</v>
      </c>
      <c r="AI24" s="189"/>
      <c r="AJ24" s="315"/>
      <c r="AL24" s="273"/>
      <c r="AM24" s="382"/>
      <c r="AN24" s="19"/>
      <c r="AO24" s="19"/>
      <c r="AP24" s="358"/>
      <c r="AQ24" s="358"/>
      <c r="AR24" s="358"/>
      <c r="AS24" s="358"/>
      <c r="AT24" s="358"/>
    </row>
    <row r="25" spans="1:46" ht="18" customHeight="1" x14ac:dyDescent="0.25">
      <c r="A25" s="543"/>
      <c r="B25" s="546"/>
      <c r="C25" s="219"/>
      <c r="D25" s="115"/>
      <c r="E25" s="348"/>
      <c r="F25" s="348"/>
      <c r="G25" s="348"/>
      <c r="H25" s="4"/>
      <c r="I25" s="614"/>
      <c r="J25" s="174"/>
      <c r="K25" s="174"/>
      <c r="L25" s="250"/>
      <c r="M25" s="174"/>
      <c r="N25" s="348"/>
      <c r="O25" s="314"/>
      <c r="P25" s="626"/>
      <c r="Q25" s="491"/>
      <c r="R25" s="491"/>
      <c r="S25" s="490"/>
      <c r="T25" s="490"/>
      <c r="U25" s="490"/>
      <c r="V25" s="492"/>
      <c r="W25" s="621"/>
      <c r="X25" s="494"/>
      <c r="Y25" s="494"/>
      <c r="Z25" s="490"/>
      <c r="AA25" s="490"/>
      <c r="AB25" s="490"/>
      <c r="AC25" s="498"/>
      <c r="AD25" s="621"/>
      <c r="AE25" s="499"/>
      <c r="AF25" s="250"/>
      <c r="AG25" s="348"/>
      <c r="AH25" s="348"/>
      <c r="AI25" s="348"/>
      <c r="AJ25" s="315"/>
      <c r="AL25" s="273"/>
      <c r="AM25" s="382"/>
      <c r="AN25" s="19"/>
      <c r="AO25" s="19"/>
      <c r="AP25" s="358"/>
      <c r="AQ25" s="221"/>
      <c r="AR25" s="358"/>
      <c r="AS25" s="358"/>
      <c r="AT25" s="358"/>
    </row>
    <row r="26" spans="1:46" ht="18" customHeight="1" x14ac:dyDescent="0.25">
      <c r="A26" s="543"/>
      <c r="B26" s="547"/>
      <c r="C26" s="219"/>
      <c r="D26" s="115"/>
      <c r="E26" s="348"/>
      <c r="F26" s="348"/>
      <c r="G26" s="348"/>
      <c r="H26" s="4"/>
      <c r="I26" s="614"/>
      <c r="J26" s="174"/>
      <c r="K26" s="174"/>
      <c r="L26" s="250"/>
      <c r="M26" s="174"/>
      <c r="N26" s="348"/>
      <c r="O26" s="328"/>
      <c r="P26" s="626"/>
      <c r="Q26" s="491"/>
      <c r="R26" s="491"/>
      <c r="S26" s="490"/>
      <c r="T26" s="490"/>
      <c r="U26" s="490"/>
      <c r="V26" s="492"/>
      <c r="W26" s="622"/>
      <c r="X26" s="494"/>
      <c r="Y26" s="494"/>
      <c r="Z26" s="490"/>
      <c r="AA26" s="490"/>
      <c r="AB26" s="490"/>
      <c r="AC26" s="498"/>
      <c r="AD26" s="622"/>
      <c r="AE26" s="499"/>
      <c r="AF26" s="220"/>
      <c r="AG26" s="348"/>
      <c r="AH26" s="348"/>
      <c r="AI26" s="348"/>
      <c r="AJ26" s="320"/>
      <c r="AL26" s="272"/>
      <c r="AM26" s="379"/>
      <c r="AN26" s="362"/>
      <c r="AO26" s="140"/>
      <c r="AP26" s="358"/>
      <c r="AQ26" s="221"/>
      <c r="AR26" s="358"/>
      <c r="AS26" s="358"/>
      <c r="AT26" s="358"/>
    </row>
    <row r="27" spans="1:46" s="216" customFormat="1" x14ac:dyDescent="0.25">
      <c r="A27" s="463" t="s">
        <v>70</v>
      </c>
      <c r="B27" s="126" t="s">
        <v>14</v>
      </c>
      <c r="C27" s="139"/>
      <c r="D27" s="106"/>
      <c r="E27" s="349"/>
      <c r="F27" s="349"/>
      <c r="G27" s="349"/>
      <c r="H27" s="217"/>
      <c r="I27" s="212" t="s">
        <v>14</v>
      </c>
      <c r="J27" s="359" t="s">
        <v>70</v>
      </c>
      <c r="K27" s="70" t="s">
        <v>77</v>
      </c>
      <c r="L27" s="250"/>
      <c r="M27" s="106"/>
      <c r="N27" s="349"/>
      <c r="O27" s="225"/>
      <c r="P27" s="126" t="s">
        <v>14</v>
      </c>
      <c r="Q27" s="481" t="s">
        <v>302</v>
      </c>
      <c r="R27" s="165" t="s">
        <v>303</v>
      </c>
      <c r="S27" s="349"/>
      <c r="T27" s="349"/>
      <c r="U27" s="349"/>
      <c r="V27" s="217"/>
      <c r="W27" s="478" t="s">
        <v>55</v>
      </c>
      <c r="X27" s="124" t="s">
        <v>14</v>
      </c>
      <c r="Y27" s="165" t="s">
        <v>77</v>
      </c>
      <c r="Z27" s="349"/>
      <c r="AA27" s="349"/>
      <c r="AB27" s="349"/>
      <c r="AC27" s="217"/>
      <c r="AD27" s="126" t="s">
        <v>14</v>
      </c>
      <c r="AE27" s="212"/>
      <c r="AF27" s="165"/>
      <c r="AG27" s="349"/>
      <c r="AH27" s="349"/>
      <c r="AI27" s="349"/>
      <c r="AJ27" s="217"/>
      <c r="AK27" s="221"/>
      <c r="AL27" s="221"/>
      <c r="AM27" s="379"/>
      <c r="AN27" s="377"/>
      <c r="AO27" s="20"/>
      <c r="AP27" s="165"/>
      <c r="AQ27" s="165"/>
      <c r="AR27" s="221"/>
      <c r="AS27" s="221"/>
      <c r="AT27" s="221"/>
    </row>
    <row r="28" spans="1:46" ht="17.25" thickBot="1" x14ac:dyDescent="0.3">
      <c r="A28" s="464" t="s">
        <v>15</v>
      </c>
      <c r="B28" s="117" t="s">
        <v>0</v>
      </c>
      <c r="C28" s="67"/>
      <c r="D28" s="118"/>
      <c r="E28" s="462"/>
      <c r="F28" s="462"/>
      <c r="G28" s="462"/>
      <c r="H28" s="119"/>
      <c r="I28" s="451" t="s">
        <v>0</v>
      </c>
      <c r="J28" s="67"/>
      <c r="K28" s="118"/>
      <c r="L28" s="250"/>
      <c r="M28" s="350"/>
      <c r="N28" s="350"/>
      <c r="O28" s="479"/>
      <c r="P28" s="117" t="s">
        <v>0</v>
      </c>
      <c r="Q28" s="67"/>
      <c r="R28" s="118"/>
      <c r="S28" s="350"/>
      <c r="T28" s="350"/>
      <c r="U28" s="350"/>
      <c r="V28" s="217"/>
      <c r="W28" s="480" t="s">
        <v>0</v>
      </c>
      <c r="X28" s="227"/>
      <c r="Y28" s="118"/>
      <c r="Z28" s="462"/>
      <c r="AA28" s="462"/>
      <c r="AB28" s="462"/>
      <c r="AC28" s="119"/>
      <c r="AD28" s="117" t="s">
        <v>0</v>
      </c>
      <c r="AE28" s="67"/>
      <c r="AF28" s="118"/>
      <c r="AG28" s="350"/>
      <c r="AH28" s="350"/>
      <c r="AI28" s="350"/>
      <c r="AJ28" s="119"/>
      <c r="AM28" s="380"/>
      <c r="AN28" s="188"/>
      <c r="AO28" s="363"/>
      <c r="AP28" s="358"/>
      <c r="AQ28" s="221"/>
      <c r="AR28" s="358"/>
      <c r="AS28" s="358"/>
      <c r="AT28" s="358"/>
    </row>
    <row r="29" spans="1:46" ht="16.5" customHeight="1" x14ac:dyDescent="0.25">
      <c r="A29" s="548" t="s">
        <v>16</v>
      </c>
      <c r="B29" s="526" t="s">
        <v>56</v>
      </c>
      <c r="C29" s="551"/>
      <c r="D29" s="367"/>
      <c r="E29" s="373">
        <f>SUM(E5:E28)</f>
        <v>5</v>
      </c>
      <c r="F29" s="366">
        <f>SUM(F5:F28)</f>
        <v>2.1314935064935066</v>
      </c>
      <c r="G29" s="366">
        <f>SUM(G5:G28)</f>
        <v>1.5</v>
      </c>
      <c r="H29" s="369"/>
      <c r="I29" s="526" t="s">
        <v>17</v>
      </c>
      <c r="J29" s="527"/>
      <c r="K29" s="367"/>
      <c r="L29" s="369">
        <f>SUM(L5:L28)</f>
        <v>5.8454545454545448</v>
      </c>
      <c r="M29" s="366">
        <f>SUM(M5:M28)</f>
        <v>2.8571428571428568</v>
      </c>
      <c r="N29" s="366">
        <f>SUM(N5:N28)</f>
        <v>1.5</v>
      </c>
      <c r="O29" s="368"/>
      <c r="P29" s="526" t="s">
        <v>56</v>
      </c>
      <c r="Q29" s="527"/>
      <c r="R29" s="367"/>
      <c r="S29" s="368">
        <f>SUM(S5:S27)</f>
        <v>4.9000000000000004</v>
      </c>
      <c r="T29" s="368">
        <f>SUM(T5:T28)</f>
        <v>2.5733333333333333</v>
      </c>
      <c r="U29" s="368">
        <f>SUM(U5:U25)</f>
        <v>1.2200000000000002</v>
      </c>
      <c r="V29" s="369"/>
      <c r="W29" s="544" t="s">
        <v>56</v>
      </c>
      <c r="X29" s="527"/>
      <c r="Y29" s="367"/>
      <c r="Z29" s="368">
        <f>SUM(Z5:Z28)</f>
        <v>6.545454545454545</v>
      </c>
      <c r="AA29" s="368">
        <f>SUM(AA7:AA28)</f>
        <v>2.3571428571428572</v>
      </c>
      <c r="AB29" s="368">
        <f>SUM(AB5:AB26)</f>
        <v>1.75</v>
      </c>
      <c r="AC29" s="369"/>
      <c r="AD29" s="526" t="s">
        <v>17</v>
      </c>
      <c r="AE29" s="527"/>
      <c r="AF29" s="367"/>
      <c r="AG29" s="368">
        <f>SUM(AG5:AG27)</f>
        <v>4.9705882352941169</v>
      </c>
      <c r="AH29" s="368">
        <f t="shared" ref="AH29" si="3">SUM(AH5:AH27)</f>
        <v>2.2023809523809526</v>
      </c>
      <c r="AI29" s="368">
        <f>SUM(AI5:AI27)</f>
        <v>1.5</v>
      </c>
      <c r="AJ29" s="369"/>
      <c r="AM29" s="382"/>
      <c r="AN29" s="188"/>
      <c r="AO29" s="363"/>
      <c r="AP29" s="358"/>
      <c r="AQ29" s="221"/>
      <c r="AR29" s="358"/>
      <c r="AS29" s="358"/>
      <c r="AT29" s="358"/>
    </row>
    <row r="30" spans="1:46" ht="16.5" customHeight="1" x14ac:dyDescent="0.25">
      <c r="A30" s="549"/>
      <c r="B30" s="518" t="s">
        <v>72</v>
      </c>
      <c r="C30" s="519"/>
      <c r="D30" s="374">
        <f>E29</f>
        <v>5</v>
      </c>
      <c r="E30" s="351"/>
      <c r="F30" s="351"/>
      <c r="G30" s="351"/>
      <c r="H30" s="217"/>
      <c r="I30" s="518" t="s">
        <v>59</v>
      </c>
      <c r="J30" s="519"/>
      <c r="K30" s="374">
        <f>L29</f>
        <v>5.8454545454545448</v>
      </c>
      <c r="L30" s="250"/>
      <c r="M30" s="351"/>
      <c r="N30" s="351"/>
      <c r="O30" s="225"/>
      <c r="P30" s="518" t="s">
        <v>59</v>
      </c>
      <c r="Q30" s="519"/>
      <c r="R30" s="192">
        <f>S29</f>
        <v>4.9000000000000004</v>
      </c>
      <c r="S30" s="351"/>
      <c r="T30" s="351"/>
      <c r="U30" s="351"/>
      <c r="V30" s="121"/>
      <c r="W30" s="552" t="s">
        <v>59</v>
      </c>
      <c r="X30" s="519"/>
      <c r="Y30" s="374">
        <f>Z29</f>
        <v>6.545454545454545</v>
      </c>
      <c r="Z30" s="351"/>
      <c r="AA30" s="351"/>
      <c r="AB30" s="351"/>
      <c r="AC30" s="121"/>
      <c r="AD30" s="530" t="s">
        <v>59</v>
      </c>
      <c r="AE30" s="531"/>
      <c r="AF30" s="374">
        <f>AG29</f>
        <v>4.9705882352941169</v>
      </c>
      <c r="AG30" s="351"/>
      <c r="AH30" s="351"/>
      <c r="AI30" s="351"/>
      <c r="AJ30" s="217"/>
      <c r="AM30" s="382"/>
      <c r="AN30" s="140"/>
      <c r="AO30" s="140"/>
      <c r="AP30" s="358"/>
      <c r="AQ30" s="221"/>
      <c r="AR30" s="358"/>
      <c r="AS30" s="358"/>
      <c r="AT30" s="358"/>
    </row>
    <row r="31" spans="1:46" ht="16.5" customHeight="1" x14ac:dyDescent="0.25">
      <c r="A31" s="549"/>
      <c r="B31" s="518" t="s">
        <v>49</v>
      </c>
      <c r="C31" s="519"/>
      <c r="D31" s="226">
        <f>F29</f>
        <v>2.1314935064935066</v>
      </c>
      <c r="E31" s="352"/>
      <c r="F31" s="352"/>
      <c r="G31" s="352"/>
      <c r="H31" s="217"/>
      <c r="I31" s="518" t="s">
        <v>49</v>
      </c>
      <c r="J31" s="519"/>
      <c r="K31" s="226">
        <f>M29</f>
        <v>2.8571428571428568</v>
      </c>
      <c r="L31" s="250"/>
      <c r="M31" s="226"/>
      <c r="N31" s="352"/>
      <c r="O31" s="225"/>
      <c r="P31" s="518" t="s">
        <v>49</v>
      </c>
      <c r="Q31" s="519"/>
      <c r="R31" s="192">
        <f>T29</f>
        <v>2.5733333333333333</v>
      </c>
      <c r="S31" s="352"/>
      <c r="T31" s="352"/>
      <c r="U31" s="352"/>
      <c r="V31" s="121"/>
      <c r="W31" s="552" t="s">
        <v>49</v>
      </c>
      <c r="X31" s="519"/>
      <c r="Y31" s="125">
        <f>AA29</f>
        <v>2.3571428571428572</v>
      </c>
      <c r="Z31" s="352"/>
      <c r="AA31" s="352"/>
      <c r="AB31" s="352"/>
      <c r="AC31" s="121"/>
      <c r="AD31" s="530" t="s">
        <v>49</v>
      </c>
      <c r="AE31" s="531"/>
      <c r="AF31" s="226">
        <f>AH29</f>
        <v>2.2023809523809526</v>
      </c>
      <c r="AG31" s="352"/>
      <c r="AH31" s="352"/>
      <c r="AI31" s="352"/>
      <c r="AJ31" s="217"/>
      <c r="AM31" s="382"/>
      <c r="AN31" s="182"/>
      <c r="AO31" s="19"/>
      <c r="AP31" s="358"/>
      <c r="AQ31" s="221"/>
      <c r="AR31" s="358"/>
      <c r="AS31" s="358"/>
      <c r="AT31" s="358"/>
    </row>
    <row r="32" spans="1:46" ht="16.5" customHeight="1" x14ac:dyDescent="0.25">
      <c r="A32" s="549"/>
      <c r="B32" s="518" t="s">
        <v>24</v>
      </c>
      <c r="C32" s="519"/>
      <c r="D32" s="226">
        <f>G29</f>
        <v>1.5</v>
      </c>
      <c r="E32" s="352"/>
      <c r="F32" s="352"/>
      <c r="G32" s="352"/>
      <c r="H32" s="217"/>
      <c r="I32" s="518" t="s">
        <v>24</v>
      </c>
      <c r="J32" s="519"/>
      <c r="K32" s="226">
        <f>N29</f>
        <v>1.5</v>
      </c>
      <c r="L32" s="250"/>
      <c r="M32" s="226"/>
      <c r="N32" s="352"/>
      <c r="O32" s="225"/>
      <c r="P32" s="518" t="s">
        <v>24</v>
      </c>
      <c r="Q32" s="519"/>
      <c r="R32" s="192">
        <f>U29</f>
        <v>1.2200000000000002</v>
      </c>
      <c r="S32" s="352"/>
      <c r="T32" s="352"/>
      <c r="U32" s="352"/>
      <c r="V32" s="121"/>
      <c r="W32" s="552" t="s">
        <v>24</v>
      </c>
      <c r="X32" s="519"/>
      <c r="Y32" s="122">
        <f>AB29</f>
        <v>1.75</v>
      </c>
      <c r="Z32" s="352"/>
      <c r="AA32" s="352"/>
      <c r="AB32" s="352"/>
      <c r="AC32" s="121"/>
      <c r="AD32" s="530" t="s">
        <v>24</v>
      </c>
      <c r="AE32" s="531"/>
      <c r="AF32" s="226">
        <f>AI29</f>
        <v>1.5</v>
      </c>
      <c r="AG32" s="352"/>
      <c r="AH32" s="352"/>
      <c r="AI32" s="352"/>
      <c r="AJ32" s="217"/>
      <c r="AM32" s="382"/>
      <c r="AN32" s="381"/>
      <c r="AO32" s="19"/>
      <c r="AP32" s="358"/>
      <c r="AQ32" s="221"/>
      <c r="AR32" s="358"/>
      <c r="AS32" s="358"/>
      <c r="AT32" s="358"/>
    </row>
    <row r="33" spans="1:46" ht="16.5" customHeight="1" x14ac:dyDescent="0.25">
      <c r="A33" s="549"/>
      <c r="B33" s="518" t="s">
        <v>102</v>
      </c>
      <c r="C33" s="519"/>
      <c r="D33" s="123"/>
      <c r="E33" s="353"/>
      <c r="F33" s="353"/>
      <c r="G33" s="353"/>
      <c r="H33" s="217"/>
      <c r="I33" s="518" t="s">
        <v>43</v>
      </c>
      <c r="J33" s="519"/>
      <c r="K33" s="149">
        <v>1</v>
      </c>
      <c r="L33" s="250"/>
      <c r="M33" s="123"/>
      <c r="N33" s="353"/>
      <c r="O33" s="225"/>
      <c r="P33" s="518" t="s">
        <v>43</v>
      </c>
      <c r="Q33" s="519"/>
      <c r="R33" s="198"/>
      <c r="S33" s="353"/>
      <c r="T33" s="353"/>
      <c r="U33" s="353"/>
      <c r="V33" s="121"/>
      <c r="W33" s="552" t="s">
        <v>43</v>
      </c>
      <c r="X33" s="519"/>
      <c r="Y33" s="123">
        <v>1</v>
      </c>
      <c r="Z33" s="353"/>
      <c r="AA33" s="353"/>
      <c r="AB33" s="353"/>
      <c r="AC33" s="121"/>
      <c r="AD33" s="530" t="s">
        <v>43</v>
      </c>
      <c r="AE33" s="531"/>
      <c r="AF33" s="123"/>
      <c r="AG33" s="353"/>
      <c r="AH33" s="353"/>
      <c r="AI33" s="353"/>
      <c r="AJ33" s="217"/>
      <c r="AM33" s="380"/>
      <c r="AN33" s="381"/>
      <c r="AO33" s="19"/>
      <c r="AP33" s="358"/>
      <c r="AQ33" s="221"/>
      <c r="AR33" s="358"/>
      <c r="AS33" s="358"/>
      <c r="AT33" s="358"/>
    </row>
    <row r="34" spans="1:46" ht="16.5" customHeight="1" x14ac:dyDescent="0.25">
      <c r="A34" s="549"/>
      <c r="B34" s="536" t="s">
        <v>83</v>
      </c>
      <c r="C34" s="537"/>
      <c r="D34" s="149"/>
      <c r="E34" s="354"/>
      <c r="F34" s="354"/>
      <c r="G34" s="354"/>
      <c r="H34" s="62"/>
      <c r="I34" s="536" t="s">
        <v>83</v>
      </c>
      <c r="J34" s="603"/>
      <c r="K34" s="719"/>
      <c r="L34" s="506"/>
      <c r="M34" s="123"/>
      <c r="N34" s="354"/>
      <c r="O34" s="150"/>
      <c r="P34" s="536" t="s">
        <v>11</v>
      </c>
      <c r="Q34" s="537"/>
      <c r="R34" s="149">
        <v>1</v>
      </c>
      <c r="S34" s="354"/>
      <c r="T34" s="354"/>
      <c r="U34" s="354"/>
      <c r="V34" s="154"/>
      <c r="W34" s="552" t="s">
        <v>11</v>
      </c>
      <c r="X34" s="519"/>
      <c r="Y34" s="149"/>
      <c r="Z34" s="354"/>
      <c r="AA34" s="354"/>
      <c r="AB34" s="354"/>
      <c r="AC34" s="154"/>
      <c r="AD34" s="607" t="s">
        <v>11</v>
      </c>
      <c r="AE34" s="542"/>
      <c r="AF34" s="123"/>
      <c r="AG34" s="354"/>
      <c r="AH34" s="354"/>
      <c r="AI34" s="354"/>
      <c r="AJ34" s="160"/>
      <c r="AM34" s="380"/>
      <c r="AN34" s="381"/>
      <c r="AO34" s="19"/>
      <c r="AP34" s="358"/>
      <c r="AQ34" s="221"/>
      <c r="AR34" s="358"/>
      <c r="AS34" s="358"/>
      <c r="AT34" s="358"/>
    </row>
    <row r="35" spans="1:46" s="43" customFormat="1" ht="16.5" customHeight="1" x14ac:dyDescent="0.25">
      <c r="A35" s="549"/>
      <c r="B35" s="518" t="s">
        <v>84</v>
      </c>
      <c r="C35" s="519"/>
      <c r="D35" s="138" t="s">
        <v>82</v>
      </c>
      <c r="E35" s="355"/>
      <c r="F35" s="355"/>
      <c r="G35" s="355"/>
      <c r="H35" s="156"/>
      <c r="I35" s="530" t="s">
        <v>10</v>
      </c>
      <c r="J35" s="531"/>
      <c r="K35" s="718" t="s">
        <v>61</v>
      </c>
      <c r="L35" s="423"/>
      <c r="M35" s="138"/>
      <c r="N35" s="355"/>
      <c r="O35" s="482"/>
      <c r="P35" s="530" t="s">
        <v>10</v>
      </c>
      <c r="Q35" s="531"/>
      <c r="R35" s="138" t="s">
        <v>67</v>
      </c>
      <c r="S35" s="355"/>
      <c r="T35" s="355"/>
      <c r="U35" s="355"/>
      <c r="V35" s="136"/>
      <c r="W35" s="534" t="s">
        <v>10</v>
      </c>
      <c r="X35" s="531"/>
      <c r="Y35" s="138">
        <v>2.5</v>
      </c>
      <c r="Z35" s="355"/>
      <c r="AA35" s="355"/>
      <c r="AB35" s="355"/>
      <c r="AC35" s="136"/>
      <c r="AD35" s="608" t="s">
        <v>10</v>
      </c>
      <c r="AE35" s="540"/>
      <c r="AF35" s="138">
        <v>2.5</v>
      </c>
      <c r="AG35" s="355"/>
      <c r="AH35" s="355"/>
      <c r="AI35" s="355"/>
      <c r="AJ35" s="161"/>
      <c r="AM35" s="380"/>
      <c r="AN35" s="381"/>
      <c r="AO35" s="19"/>
      <c r="AP35" s="44"/>
      <c r="AQ35" s="44"/>
      <c r="AR35" s="44"/>
      <c r="AS35" s="44"/>
      <c r="AT35" s="44"/>
    </row>
    <row r="36" spans="1:46" s="43" customFormat="1" ht="24" customHeight="1" thickBot="1" x14ac:dyDescent="0.3">
      <c r="A36" s="606"/>
      <c r="B36" s="538" t="s">
        <v>103</v>
      </c>
      <c r="C36" s="539"/>
      <c r="D36" s="135">
        <f>D30*70+D31*75+D32*25+D33*60+D35*45</f>
        <v>659.86201298701303</v>
      </c>
      <c r="E36" s="356"/>
      <c r="F36" s="356"/>
      <c r="G36" s="356"/>
      <c r="H36" s="157"/>
      <c r="I36" s="532" t="s">
        <v>60</v>
      </c>
      <c r="J36" s="533"/>
      <c r="K36" s="135">
        <f>K30*70+K31*75+K32*25+K33*60+K35*45</f>
        <v>833.46753246753235</v>
      </c>
      <c r="L36" s="424"/>
      <c r="M36" s="356"/>
      <c r="N36" s="356"/>
      <c r="O36" s="483"/>
      <c r="P36" s="532" t="s">
        <v>60</v>
      </c>
      <c r="Q36" s="533"/>
      <c r="R36" s="135">
        <f>R30*70+R31*75+R32*25+R33*60+R35*45+120</f>
        <v>799</v>
      </c>
      <c r="S36" s="356"/>
      <c r="T36" s="356"/>
      <c r="U36" s="356"/>
      <c r="V36" s="137"/>
      <c r="W36" s="605" t="s">
        <v>60</v>
      </c>
      <c r="X36" s="529"/>
      <c r="Y36" s="135">
        <f>Y30*70+Y31*75+Y32*25+Y33*60+Y35*45+Y34*120</f>
        <v>851.21753246753246</v>
      </c>
      <c r="Z36" s="356"/>
      <c r="AA36" s="356"/>
      <c r="AB36" s="356"/>
      <c r="AC36" s="155"/>
      <c r="AD36" s="538" t="s">
        <v>60</v>
      </c>
      <c r="AE36" s="539"/>
      <c r="AF36" s="135">
        <f>AF30*70+AF31*75+AF32*25+AF33*60+AF35*45</f>
        <v>663.11974789915962</v>
      </c>
      <c r="AG36" s="356"/>
      <c r="AH36" s="356"/>
      <c r="AI36" s="356"/>
      <c r="AJ36" s="231"/>
      <c r="AM36" s="382"/>
      <c r="AN36" s="182"/>
      <c r="AO36" s="260"/>
      <c r="AP36" s="44"/>
      <c r="AQ36" s="44"/>
      <c r="AR36" s="44"/>
      <c r="AS36" s="44"/>
      <c r="AT36" s="44"/>
    </row>
    <row r="37" spans="1:46" s="47" customFormat="1" ht="18" customHeight="1" x14ac:dyDescent="0.3">
      <c r="A37" s="604" t="s">
        <v>30</v>
      </c>
      <c r="B37" s="604"/>
      <c r="C37" s="604"/>
      <c r="D37" s="604"/>
      <c r="E37" s="604"/>
      <c r="F37" s="604"/>
      <c r="G37" s="604"/>
      <c r="H37" s="604"/>
      <c r="I37" s="604"/>
      <c r="J37" s="604"/>
      <c r="K37" s="604"/>
      <c r="L37" s="357"/>
      <c r="M37" s="311"/>
      <c r="N37" s="311"/>
      <c r="O37" s="45"/>
      <c r="P37" s="80"/>
      <c r="Q37" s="80"/>
      <c r="R37" s="80"/>
      <c r="S37" s="44"/>
      <c r="T37" s="44"/>
      <c r="U37" s="44"/>
      <c r="V37" s="80"/>
      <c r="W37" s="46"/>
      <c r="Z37" s="44"/>
      <c r="AA37" s="44"/>
      <c r="AB37" s="44"/>
      <c r="AG37" s="44"/>
      <c r="AH37" s="44"/>
      <c r="AI37" s="44"/>
      <c r="AM37" s="382"/>
      <c r="AN37" s="182"/>
      <c r="AO37" s="260"/>
      <c r="AP37" s="74"/>
      <c r="AQ37" s="74"/>
    </row>
    <row r="38" spans="1:46" s="49" customFormat="1" ht="18" customHeight="1" x14ac:dyDescent="0.25">
      <c r="A38" s="508" t="s">
        <v>13</v>
      </c>
      <c r="B38" s="508"/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"/>
      <c r="Z38" s="306"/>
      <c r="AA38" s="306"/>
      <c r="AB38" s="306"/>
      <c r="AG38" s="306"/>
      <c r="AH38" s="306"/>
      <c r="AI38" s="306"/>
      <c r="AM38" s="382"/>
      <c r="AN38" s="19"/>
      <c r="AO38" s="378"/>
      <c r="AP38" s="48"/>
      <c r="AQ38" s="48"/>
    </row>
    <row r="39" spans="1:46" s="49" customFormat="1" ht="18" customHeight="1" x14ac:dyDescent="0.3">
      <c r="A39" s="50" t="s">
        <v>12</v>
      </c>
      <c r="B39" s="50"/>
      <c r="C39" s="50"/>
      <c r="E39" s="48"/>
      <c r="F39" s="48"/>
      <c r="G39" s="48"/>
      <c r="H39" s="51"/>
      <c r="I39" s="51"/>
      <c r="J39" s="51"/>
      <c r="K39" s="50"/>
      <c r="L39" s="48"/>
      <c r="M39" s="48"/>
      <c r="N39" s="48"/>
      <c r="O39" s="52"/>
      <c r="P39" s="53"/>
      <c r="Q39" s="53"/>
      <c r="R39" s="53"/>
      <c r="S39" s="48"/>
      <c r="T39" s="48"/>
      <c r="U39" s="48"/>
      <c r="V39" s="53"/>
      <c r="W39" s="54"/>
      <c r="X39" s="48"/>
      <c r="Y39" s="48"/>
      <c r="Z39" s="48"/>
      <c r="AA39" s="48"/>
      <c r="AB39" s="48"/>
      <c r="AG39" s="48"/>
      <c r="AH39" s="48"/>
      <c r="AI39" s="48"/>
      <c r="AM39" s="382"/>
      <c r="AN39" s="19"/>
      <c r="AO39" s="19"/>
      <c r="AP39" s="48"/>
    </row>
    <row r="40" spans="1:46" s="77" customFormat="1" ht="19.5" x14ac:dyDescent="0.25">
      <c r="A40" s="602"/>
      <c r="B40" s="603"/>
      <c r="E40" s="48"/>
      <c r="F40" s="48"/>
      <c r="G40" s="48"/>
      <c r="I40" s="602"/>
      <c r="J40" s="603"/>
      <c r="L40" s="48"/>
      <c r="M40" s="48"/>
      <c r="N40" s="48"/>
      <c r="P40" s="602"/>
      <c r="Q40" s="602"/>
      <c r="S40" s="48"/>
      <c r="T40" s="48"/>
      <c r="U40" s="48"/>
      <c r="V40" s="310"/>
      <c r="W40" s="602"/>
      <c r="X40" s="602"/>
      <c r="Z40" s="48"/>
      <c r="AA40" s="48"/>
      <c r="AB40" s="48"/>
      <c r="AD40" s="602"/>
      <c r="AE40" s="603"/>
      <c r="AG40" s="48"/>
      <c r="AH40" s="48"/>
      <c r="AI40" s="48"/>
      <c r="AM40" s="382"/>
      <c r="AN40" s="19"/>
      <c r="AO40" s="19"/>
      <c r="AP40" s="363"/>
    </row>
    <row r="41" spans="1:46" x14ac:dyDescent="0.25">
      <c r="AM41" s="358"/>
      <c r="AN41" s="358"/>
      <c r="AO41" s="358"/>
      <c r="AP41" s="358"/>
    </row>
    <row r="42" spans="1:46" x14ac:dyDescent="0.25">
      <c r="AM42" s="358"/>
      <c r="AN42" s="358"/>
      <c r="AO42" s="358"/>
      <c r="AP42" s="358"/>
    </row>
    <row r="43" spans="1:46" x14ac:dyDescent="0.25">
      <c r="AM43" s="358"/>
      <c r="AN43" s="358"/>
      <c r="AO43" s="358"/>
      <c r="AP43" s="358"/>
    </row>
    <row r="44" spans="1:46" x14ac:dyDescent="0.25">
      <c r="AM44" s="358"/>
      <c r="AN44" s="358"/>
      <c r="AO44" s="358"/>
      <c r="AP44" s="358"/>
    </row>
  </sheetData>
  <mergeCells count="94">
    <mergeCell ref="W5:W6"/>
    <mergeCell ref="AD22:AD26"/>
    <mergeCell ref="B22:B26"/>
    <mergeCell ref="I5:I6"/>
    <mergeCell ref="B5:B6"/>
    <mergeCell ref="W22:W26"/>
    <mergeCell ref="AD17:AD21"/>
    <mergeCell ref="C18:C21"/>
    <mergeCell ref="J18:J21"/>
    <mergeCell ref="P22:P26"/>
    <mergeCell ref="P5:P6"/>
    <mergeCell ref="AD5:AD6"/>
    <mergeCell ref="AD7:AD11"/>
    <mergeCell ref="P14:P21"/>
    <mergeCell ref="P7:P13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A5:A6"/>
    <mergeCell ref="A12:A16"/>
    <mergeCell ref="K3:O3"/>
    <mergeCell ref="A17:A21"/>
    <mergeCell ref="A7:A11"/>
    <mergeCell ref="I7:I11"/>
    <mergeCell ref="B12:B16"/>
    <mergeCell ref="A22:A26"/>
    <mergeCell ref="I22:I26"/>
    <mergeCell ref="B7:B11"/>
    <mergeCell ref="B17:B21"/>
    <mergeCell ref="I17:I21"/>
    <mergeCell ref="I12:I16"/>
    <mergeCell ref="AE18:AE21"/>
    <mergeCell ref="W17:W21"/>
    <mergeCell ref="W7:W11"/>
    <mergeCell ref="W12:W16"/>
    <mergeCell ref="X18:X21"/>
    <mergeCell ref="AD12:AD16"/>
    <mergeCell ref="AD30:AE30"/>
    <mergeCell ref="AD31:AE31"/>
    <mergeCell ref="AD34:AE34"/>
    <mergeCell ref="AD35:AE35"/>
    <mergeCell ref="AD29:AE29"/>
    <mergeCell ref="B30:C30"/>
    <mergeCell ref="I30:J30"/>
    <mergeCell ref="P30:Q30"/>
    <mergeCell ref="P32:Q32"/>
    <mergeCell ref="I31:J31"/>
    <mergeCell ref="I32:J32"/>
    <mergeCell ref="P40:Q40"/>
    <mergeCell ref="B35:C35"/>
    <mergeCell ref="B34:C34"/>
    <mergeCell ref="I34:J34"/>
    <mergeCell ref="P34:Q34"/>
    <mergeCell ref="AD40:AE40"/>
    <mergeCell ref="W34:X34"/>
    <mergeCell ref="W35:X35"/>
    <mergeCell ref="W36:X36"/>
    <mergeCell ref="W31:X31"/>
    <mergeCell ref="W32:X32"/>
    <mergeCell ref="W33:X33"/>
    <mergeCell ref="AD32:AE32"/>
    <mergeCell ref="AD33:AE33"/>
    <mergeCell ref="AD36:AE36"/>
    <mergeCell ref="A38:X38"/>
    <mergeCell ref="A29:A36"/>
    <mergeCell ref="B29:C29"/>
    <mergeCell ref="P29:Q29"/>
    <mergeCell ref="W30:X30"/>
    <mergeCell ref="B31:C31"/>
    <mergeCell ref="W29:X29"/>
    <mergeCell ref="A40:B40"/>
    <mergeCell ref="I40:J40"/>
    <mergeCell ref="I35:J35"/>
    <mergeCell ref="P35:Q35"/>
    <mergeCell ref="B33:C33"/>
    <mergeCell ref="P31:Q31"/>
    <mergeCell ref="W40:X40"/>
    <mergeCell ref="I29:J29"/>
    <mergeCell ref="A37:K37"/>
    <mergeCell ref="B32:C32"/>
    <mergeCell ref="I33:J33"/>
    <mergeCell ref="P33:Q33"/>
    <mergeCell ref="B36:C36"/>
    <mergeCell ref="I36:J36"/>
    <mergeCell ref="P36:Q36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zoomScale="80" zoomScaleNormal="80" workbookViewId="0">
      <selection activeCell="Q7" sqref="Q7"/>
    </sheetView>
  </sheetViews>
  <sheetFormatPr defaultColWidth="8.875" defaultRowHeight="16.5" x14ac:dyDescent="0.25"/>
  <cols>
    <col min="1" max="1" width="8.875" style="5"/>
    <col min="2" max="2" width="9.5" style="5" customWidth="1"/>
    <col min="3" max="3" width="10.1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375" style="5" customWidth="1"/>
    <col min="11" max="11" width="8.375" style="5" customWidth="1"/>
    <col min="12" max="14" width="5.625" style="5" hidden="1" customWidth="1"/>
    <col min="15" max="15" width="5.625" style="5" customWidth="1"/>
    <col min="16" max="16" width="9.625" style="5" customWidth="1"/>
    <col min="17" max="17" width="10.125" style="5" customWidth="1"/>
    <col min="18" max="18" width="8.375" style="5" customWidth="1"/>
    <col min="19" max="22" width="5.625" style="5" customWidth="1"/>
    <col min="23" max="23" width="8.875" style="5"/>
    <col min="24" max="24" width="10" style="5" customWidth="1"/>
    <col min="25" max="25" width="8.375" style="5" customWidth="1"/>
    <col min="26" max="28" width="5.625" style="5" hidden="1" customWidth="1"/>
    <col min="29" max="29" width="5.625" style="5" customWidth="1"/>
    <col min="30" max="30" width="8.875" style="5"/>
    <col min="31" max="31" width="10.625" style="5" customWidth="1"/>
    <col min="32" max="32" width="8.375" style="5" customWidth="1"/>
    <col min="33" max="35" width="5.625" style="5" hidden="1" customWidth="1"/>
    <col min="36" max="36" width="5.625" style="5" customWidth="1"/>
    <col min="37" max="16384" width="8.875" style="5"/>
  </cols>
  <sheetData>
    <row r="1" spans="1:62" s="7" customFormat="1" ht="21" customHeight="1" x14ac:dyDescent="0.25">
      <c r="A1" s="617" t="s">
        <v>299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  <c r="AC1" s="617"/>
      <c r="AD1" s="617"/>
      <c r="AE1" s="617"/>
      <c r="AF1" s="617"/>
      <c r="AG1" s="617"/>
      <c r="AH1" s="617"/>
      <c r="AI1" s="617"/>
      <c r="AJ1" s="617"/>
      <c r="AK1" s="22"/>
      <c r="AL1" s="22"/>
      <c r="AM1" s="22"/>
      <c r="AN1" s="22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</row>
    <row r="2" spans="1:62" s="7" customFormat="1" ht="21" customHeight="1" thickBot="1" x14ac:dyDescent="0.3">
      <c r="A2" s="8" t="s">
        <v>79</v>
      </c>
      <c r="B2" s="16"/>
      <c r="C2" s="16"/>
      <c r="D2" s="16"/>
      <c r="E2" s="5"/>
      <c r="F2" s="5"/>
      <c r="G2" s="5"/>
      <c r="H2" s="16"/>
      <c r="I2" s="16"/>
      <c r="J2" s="16"/>
      <c r="K2" s="16"/>
      <c r="L2" s="5"/>
      <c r="M2" s="5"/>
      <c r="N2" s="5"/>
      <c r="O2" s="16"/>
      <c r="P2" s="16"/>
      <c r="Q2" s="16"/>
      <c r="R2" s="16"/>
      <c r="S2" s="5"/>
      <c r="T2" s="5"/>
      <c r="U2" s="5"/>
      <c r="V2" s="16"/>
      <c r="W2" s="618" t="s">
        <v>6</v>
      </c>
      <c r="X2" s="589"/>
      <c r="Y2" s="589"/>
      <c r="Z2" s="5"/>
      <c r="AA2" s="5"/>
      <c r="AB2" s="5"/>
      <c r="AC2" s="16"/>
      <c r="AD2" s="618" t="s">
        <v>8</v>
      </c>
      <c r="AE2" s="618"/>
      <c r="AF2" s="618"/>
      <c r="AG2" s="5"/>
      <c r="AH2" s="5"/>
      <c r="AI2" s="5"/>
      <c r="AJ2" s="16"/>
      <c r="AK2" s="9"/>
      <c r="AL2" s="10"/>
    </row>
    <row r="3" spans="1:62" s="68" customFormat="1" ht="16.5" customHeight="1" thickBot="1" x14ac:dyDescent="0.3">
      <c r="A3" s="64" t="s">
        <v>97</v>
      </c>
      <c r="B3" s="591">
        <v>45061</v>
      </c>
      <c r="C3" s="592"/>
      <c r="D3" s="580" t="s">
        <v>98</v>
      </c>
      <c r="E3" s="581"/>
      <c r="F3" s="581"/>
      <c r="G3" s="581"/>
      <c r="H3" s="582"/>
      <c r="I3" s="591">
        <v>45062</v>
      </c>
      <c r="J3" s="592"/>
      <c r="K3" s="580" t="s">
        <v>45</v>
      </c>
      <c r="L3" s="581"/>
      <c r="M3" s="581"/>
      <c r="N3" s="581"/>
      <c r="O3" s="582"/>
      <c r="P3" s="591" t="s">
        <v>149</v>
      </c>
      <c r="Q3" s="592"/>
      <c r="R3" s="593" t="s">
        <v>99</v>
      </c>
      <c r="S3" s="594"/>
      <c r="T3" s="594"/>
      <c r="U3" s="594"/>
      <c r="V3" s="595"/>
      <c r="W3" s="591">
        <v>45064</v>
      </c>
      <c r="X3" s="592"/>
      <c r="Y3" s="580" t="s">
        <v>46</v>
      </c>
      <c r="Z3" s="581"/>
      <c r="AA3" s="581"/>
      <c r="AB3" s="581"/>
      <c r="AC3" s="582"/>
      <c r="AD3" s="591">
        <v>45065</v>
      </c>
      <c r="AE3" s="596"/>
      <c r="AF3" s="597" t="s">
        <v>47</v>
      </c>
      <c r="AG3" s="598"/>
      <c r="AH3" s="598"/>
      <c r="AI3" s="598"/>
      <c r="AJ3" s="599"/>
      <c r="AK3" s="642"/>
      <c r="AL3" s="642"/>
      <c r="AM3" s="640"/>
      <c r="AN3" s="640"/>
      <c r="AO3" s="164"/>
      <c r="AP3" s="164"/>
      <c r="AQ3" s="164"/>
    </row>
    <row r="4" spans="1:62" s="6" customFormat="1" ht="18" customHeight="1" x14ac:dyDescent="0.25">
      <c r="A4" s="58" t="s">
        <v>37</v>
      </c>
      <c r="B4" s="89" t="s">
        <v>52</v>
      </c>
      <c r="C4" s="90" t="s">
        <v>53</v>
      </c>
      <c r="D4" s="95" t="s">
        <v>54</v>
      </c>
      <c r="E4" s="347" t="s">
        <v>180</v>
      </c>
      <c r="F4" s="347" t="s">
        <v>181</v>
      </c>
      <c r="G4" s="347" t="s">
        <v>182</v>
      </c>
      <c r="H4" s="91" t="s">
        <v>64</v>
      </c>
      <c r="I4" s="13" t="s">
        <v>36</v>
      </c>
      <c r="J4" s="60" t="s">
        <v>48</v>
      </c>
      <c r="K4" s="12" t="s">
        <v>38</v>
      </c>
      <c r="L4" s="347" t="s">
        <v>180</v>
      </c>
      <c r="M4" s="347" t="s">
        <v>181</v>
      </c>
      <c r="N4" s="347" t="s">
        <v>182</v>
      </c>
      <c r="O4" s="91" t="s">
        <v>64</v>
      </c>
      <c r="P4" s="13" t="s">
        <v>36</v>
      </c>
      <c r="Q4" s="60" t="s">
        <v>48</v>
      </c>
      <c r="R4" s="12" t="s">
        <v>38</v>
      </c>
      <c r="S4" s="347" t="s">
        <v>180</v>
      </c>
      <c r="T4" s="347" t="s">
        <v>181</v>
      </c>
      <c r="U4" s="347" t="s">
        <v>182</v>
      </c>
      <c r="V4" s="91" t="s">
        <v>64</v>
      </c>
      <c r="W4" s="13" t="s">
        <v>36</v>
      </c>
      <c r="X4" s="60" t="s">
        <v>48</v>
      </c>
      <c r="Y4" s="12" t="s">
        <v>38</v>
      </c>
      <c r="Z4" s="347" t="s">
        <v>180</v>
      </c>
      <c r="AA4" s="347" t="s">
        <v>181</v>
      </c>
      <c r="AB4" s="347" t="s">
        <v>182</v>
      </c>
      <c r="AC4" s="91" t="s">
        <v>64</v>
      </c>
      <c r="AD4" s="13" t="s">
        <v>36</v>
      </c>
      <c r="AE4" s="60" t="s">
        <v>48</v>
      </c>
      <c r="AF4" s="12" t="s">
        <v>38</v>
      </c>
      <c r="AG4" s="347" t="s">
        <v>180</v>
      </c>
      <c r="AH4" s="347" t="s">
        <v>181</v>
      </c>
      <c r="AI4" s="347" t="s">
        <v>182</v>
      </c>
      <c r="AJ4" s="91" t="s">
        <v>64</v>
      </c>
      <c r="AL4" s="57"/>
      <c r="AM4" s="57"/>
      <c r="AN4" s="57"/>
      <c r="AO4" s="57"/>
      <c r="AP4" s="57"/>
      <c r="AQ4" s="57"/>
      <c r="AR4" s="57"/>
      <c r="AS4" s="57"/>
      <c r="AT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</row>
    <row r="5" spans="1:62" ht="18" customHeight="1" x14ac:dyDescent="0.25">
      <c r="A5" s="565" t="s">
        <v>3</v>
      </c>
      <c r="B5" s="600" t="s">
        <v>81</v>
      </c>
      <c r="C5" s="115" t="s">
        <v>9</v>
      </c>
      <c r="D5" s="115">
        <v>100</v>
      </c>
      <c r="E5" s="115">
        <f>D5/20</f>
        <v>5</v>
      </c>
      <c r="F5" s="115"/>
      <c r="G5" s="115"/>
      <c r="H5" s="315"/>
      <c r="I5" s="623" t="s">
        <v>44</v>
      </c>
      <c r="J5" s="250" t="s">
        <v>124</v>
      </c>
      <c r="K5" s="250">
        <v>80</v>
      </c>
      <c r="L5" s="115">
        <f>K5/20</f>
        <v>4</v>
      </c>
      <c r="M5" s="115"/>
      <c r="N5" s="115"/>
      <c r="O5" s="315"/>
      <c r="P5" s="652" t="s">
        <v>244</v>
      </c>
      <c r="Q5" s="250" t="s">
        <v>235</v>
      </c>
      <c r="R5" s="250">
        <v>80</v>
      </c>
      <c r="S5" s="115">
        <f>R5/20</f>
        <v>4</v>
      </c>
      <c r="T5" s="115"/>
      <c r="U5" s="115"/>
      <c r="V5" s="91"/>
      <c r="W5" s="566" t="s">
        <v>81</v>
      </c>
      <c r="X5" s="115" t="s">
        <v>9</v>
      </c>
      <c r="Y5" s="115">
        <v>100</v>
      </c>
      <c r="Z5" s="115">
        <f>Y5/20</f>
        <v>5</v>
      </c>
      <c r="AA5" s="115"/>
      <c r="AB5" s="115"/>
      <c r="AC5" s="314"/>
      <c r="AD5" s="600" t="s">
        <v>304</v>
      </c>
      <c r="AE5" s="115" t="s">
        <v>125</v>
      </c>
      <c r="AF5" s="115">
        <v>90</v>
      </c>
      <c r="AG5" s="115">
        <f>AF5/20</f>
        <v>4.5</v>
      </c>
      <c r="AH5" s="115"/>
      <c r="AI5" s="115"/>
      <c r="AJ5" s="315"/>
      <c r="AL5" s="358"/>
      <c r="AM5" s="358"/>
      <c r="AN5" s="358"/>
      <c r="AO5" s="358"/>
      <c r="AP5" s="358"/>
      <c r="AQ5" s="358"/>
      <c r="AR5" s="358"/>
      <c r="AS5" s="358"/>
      <c r="AT5" s="358"/>
    </row>
    <row r="6" spans="1:62" ht="18" customHeight="1" x14ac:dyDescent="0.25">
      <c r="A6" s="590"/>
      <c r="B6" s="601"/>
      <c r="C6" s="115"/>
      <c r="D6" s="115"/>
      <c r="E6" s="115"/>
      <c r="F6" s="115"/>
      <c r="G6" s="115"/>
      <c r="H6" s="335"/>
      <c r="I6" s="624"/>
      <c r="J6" s="218" t="s">
        <v>126</v>
      </c>
      <c r="K6" s="250">
        <v>20</v>
      </c>
      <c r="L6" s="115">
        <f>K6/20</f>
        <v>1</v>
      </c>
      <c r="M6" s="115"/>
      <c r="N6" s="115"/>
      <c r="O6" s="329"/>
      <c r="P6" s="653"/>
      <c r="Q6" s="250" t="s">
        <v>242</v>
      </c>
      <c r="R6" s="250">
        <v>35</v>
      </c>
      <c r="S6" s="115"/>
      <c r="T6" s="115">
        <f>R6/35</f>
        <v>1</v>
      </c>
      <c r="U6" s="115"/>
      <c r="V6" s="91"/>
      <c r="W6" s="566"/>
      <c r="X6" s="115"/>
      <c r="Y6" s="115"/>
      <c r="Z6" s="115"/>
      <c r="AA6" s="115"/>
      <c r="AB6" s="115"/>
      <c r="AC6" s="455"/>
      <c r="AD6" s="601"/>
      <c r="AE6" s="115" t="s">
        <v>305</v>
      </c>
      <c r="AF6" s="115">
        <v>30</v>
      </c>
      <c r="AG6" s="115">
        <f>AF6/85</f>
        <v>0.35294117647058826</v>
      </c>
      <c r="AH6" s="115"/>
      <c r="AI6" s="115"/>
      <c r="AJ6" s="323"/>
      <c r="AL6" s="358"/>
      <c r="AM6" s="380"/>
      <c r="AN6" s="376"/>
      <c r="AO6" s="376"/>
      <c r="AP6" s="376"/>
      <c r="AQ6" s="376"/>
      <c r="AR6" s="376"/>
      <c r="AS6" s="358"/>
      <c r="AT6" s="358"/>
    </row>
    <row r="7" spans="1:62" ht="18" customHeight="1" x14ac:dyDescent="0.25">
      <c r="A7" s="565" t="s">
        <v>39</v>
      </c>
      <c r="B7" s="561" t="s">
        <v>313</v>
      </c>
      <c r="C7" s="174" t="s">
        <v>314</v>
      </c>
      <c r="D7" s="12">
        <v>10</v>
      </c>
      <c r="E7" s="189">
        <f>D7/15</f>
        <v>0.66666666666666663</v>
      </c>
      <c r="F7" s="189"/>
      <c r="G7" s="189"/>
      <c r="H7" s="385"/>
      <c r="I7" s="545" t="s">
        <v>221</v>
      </c>
      <c r="J7" s="224" t="s">
        <v>195</v>
      </c>
      <c r="K7" s="12">
        <v>65</v>
      </c>
      <c r="L7" s="189"/>
      <c r="M7" s="189">
        <f>K7/30</f>
        <v>2.1666666666666665</v>
      </c>
      <c r="N7" s="189"/>
      <c r="O7" s="217"/>
      <c r="P7" s="653"/>
      <c r="Q7" s="299" t="s">
        <v>406</v>
      </c>
      <c r="R7" s="219">
        <v>30</v>
      </c>
      <c r="S7" s="189"/>
      <c r="T7" s="189"/>
      <c r="U7" s="189">
        <f>R7/100</f>
        <v>0.3</v>
      </c>
      <c r="V7" s="91"/>
      <c r="W7" s="637" t="s">
        <v>288</v>
      </c>
      <c r="X7" s="319" t="s">
        <v>289</v>
      </c>
      <c r="Y7" s="219">
        <v>75</v>
      </c>
      <c r="Z7" s="189"/>
      <c r="AA7" s="189">
        <f>Y7/35</f>
        <v>2.1428571428571428</v>
      </c>
      <c r="AB7" s="189"/>
      <c r="AC7" s="217"/>
      <c r="AD7" s="648" t="s">
        <v>226</v>
      </c>
      <c r="AE7" s="165" t="s">
        <v>380</v>
      </c>
      <c r="AF7" s="250">
        <v>90</v>
      </c>
      <c r="AG7" s="189"/>
      <c r="AH7" s="189">
        <f>AF7/35</f>
        <v>2.5714285714285716</v>
      </c>
      <c r="AI7" s="189"/>
      <c r="AJ7" s="217"/>
      <c r="AL7" s="358"/>
      <c r="AM7" s="382"/>
      <c r="AN7" s="376"/>
      <c r="AO7" s="376"/>
      <c r="AP7" s="376"/>
      <c r="AQ7" s="376"/>
      <c r="AR7" s="376"/>
      <c r="AS7" s="358"/>
      <c r="AT7" s="358"/>
    </row>
    <row r="8" spans="1:62" ht="18" customHeight="1" x14ac:dyDescent="0.25">
      <c r="A8" s="565"/>
      <c r="B8" s="561"/>
      <c r="C8" s="223" t="s">
        <v>115</v>
      </c>
      <c r="D8" s="115">
        <v>40</v>
      </c>
      <c r="E8" s="175"/>
      <c r="F8" s="175">
        <f>D8/55</f>
        <v>0.72727272727272729</v>
      </c>
      <c r="G8" s="189"/>
      <c r="H8" s="385"/>
      <c r="I8" s="546"/>
      <c r="J8" s="224" t="s">
        <v>129</v>
      </c>
      <c r="K8" s="115">
        <v>30</v>
      </c>
      <c r="L8" s="189"/>
      <c r="M8" s="189"/>
      <c r="N8" s="189">
        <f>K8/100</f>
        <v>0.3</v>
      </c>
      <c r="O8" s="217"/>
      <c r="P8" s="653"/>
      <c r="Q8" s="219" t="s">
        <v>197</v>
      </c>
      <c r="R8" s="219">
        <v>55</v>
      </c>
      <c r="S8" s="189"/>
      <c r="T8" s="189"/>
      <c r="U8" s="189">
        <f>R8/100</f>
        <v>0.55000000000000004</v>
      </c>
      <c r="V8" s="225"/>
      <c r="W8" s="638"/>
      <c r="X8" s="319" t="s">
        <v>290</v>
      </c>
      <c r="Y8" s="115">
        <v>30</v>
      </c>
      <c r="Z8" s="189"/>
      <c r="AA8" s="189"/>
      <c r="AB8" s="189">
        <f>Y8/100</f>
        <v>0.3</v>
      </c>
      <c r="AC8" s="217"/>
      <c r="AD8" s="648"/>
      <c r="AE8" s="219" t="s">
        <v>129</v>
      </c>
      <c r="AF8" s="219">
        <v>25</v>
      </c>
      <c r="AG8" s="189"/>
      <c r="AH8" s="189"/>
      <c r="AI8" s="189"/>
      <c r="AJ8" s="217"/>
      <c r="AL8" s="358"/>
      <c r="AM8" s="382"/>
      <c r="AN8" s="376"/>
      <c r="AO8" s="376"/>
      <c r="AP8" s="376"/>
      <c r="AQ8" s="376"/>
      <c r="AR8" s="376"/>
      <c r="AS8" s="358"/>
      <c r="AT8" s="358"/>
    </row>
    <row r="9" spans="1:62" ht="18" customHeight="1" x14ac:dyDescent="0.25">
      <c r="A9" s="565"/>
      <c r="B9" s="561"/>
      <c r="C9" s="115" t="s">
        <v>284</v>
      </c>
      <c r="D9" s="115">
        <v>40</v>
      </c>
      <c r="E9" s="175"/>
      <c r="F9" s="189"/>
      <c r="G9" s="175">
        <f>D9/100</f>
        <v>0.4</v>
      </c>
      <c r="H9" s="385"/>
      <c r="I9" s="546"/>
      <c r="J9" s="224" t="s">
        <v>222</v>
      </c>
      <c r="K9" s="250" t="s">
        <v>199</v>
      </c>
      <c r="L9" s="189"/>
      <c r="M9" s="189"/>
      <c r="N9" s="189"/>
      <c r="O9" s="217"/>
      <c r="P9" s="653"/>
      <c r="Q9" s="391" t="s">
        <v>230</v>
      </c>
      <c r="R9" s="392">
        <v>7</v>
      </c>
      <c r="S9" s="189"/>
      <c r="T9" s="189"/>
      <c r="U9" s="189">
        <f>R9/100</f>
        <v>7.0000000000000007E-2</v>
      </c>
      <c r="V9" s="225"/>
      <c r="W9" s="638"/>
      <c r="X9" s="219" t="s">
        <v>65</v>
      </c>
      <c r="Y9" s="57">
        <v>10</v>
      </c>
      <c r="Z9" s="189"/>
      <c r="AA9" s="189"/>
      <c r="AB9" s="189">
        <f>Y9/100</f>
        <v>0.1</v>
      </c>
      <c r="AC9" s="217"/>
      <c r="AD9" s="648"/>
      <c r="AE9" s="219" t="s">
        <v>381</v>
      </c>
      <c r="AF9" s="219">
        <v>1</v>
      </c>
      <c r="AG9" s="189"/>
      <c r="AH9" s="189"/>
      <c r="AI9" s="189"/>
      <c r="AJ9" s="217"/>
      <c r="AL9" s="221"/>
      <c r="AM9" s="382"/>
      <c r="AN9" s="376"/>
      <c r="AO9" s="376"/>
      <c r="AP9" s="376"/>
      <c r="AQ9" s="376"/>
      <c r="AR9" s="376"/>
      <c r="AS9" s="358"/>
      <c r="AT9" s="358"/>
    </row>
    <row r="10" spans="1:62" ht="18" customHeight="1" x14ac:dyDescent="0.25">
      <c r="A10" s="565"/>
      <c r="B10" s="561"/>
      <c r="C10" s="250" t="s">
        <v>330</v>
      </c>
      <c r="D10" s="250">
        <v>25</v>
      </c>
      <c r="E10" s="99"/>
      <c r="F10" s="189">
        <f>D10/50</f>
        <v>0.5</v>
      </c>
      <c r="G10" s="189"/>
      <c r="H10" s="385"/>
      <c r="I10" s="546"/>
      <c r="J10" s="224" t="s">
        <v>223</v>
      </c>
      <c r="K10" s="250" t="s">
        <v>196</v>
      </c>
      <c r="L10" s="189"/>
      <c r="M10" s="189"/>
      <c r="N10" s="189" t="s">
        <v>285</v>
      </c>
      <c r="O10" s="217"/>
      <c r="P10" s="653"/>
      <c r="Q10" s="391" t="s">
        <v>240</v>
      </c>
      <c r="R10" s="392">
        <v>15</v>
      </c>
      <c r="S10" s="189"/>
      <c r="T10" s="189"/>
      <c r="U10" s="189">
        <f>R10/100</f>
        <v>0.15</v>
      </c>
      <c r="V10" s="225"/>
      <c r="W10" s="638"/>
      <c r="X10" s="319"/>
      <c r="Y10" s="319"/>
      <c r="Z10" s="189"/>
      <c r="AA10" s="189"/>
      <c r="AB10" s="189"/>
      <c r="AC10" s="217"/>
      <c r="AD10" s="648"/>
      <c r="AE10" s="219"/>
      <c r="AF10" s="219"/>
      <c r="AG10" s="189"/>
      <c r="AH10" s="189"/>
      <c r="AI10" s="189"/>
      <c r="AJ10" s="217"/>
      <c r="AL10" s="221"/>
      <c r="AM10" s="382"/>
      <c r="AN10" s="140"/>
      <c r="AO10" s="363"/>
      <c r="AP10" s="376"/>
      <c r="AQ10" s="376"/>
      <c r="AR10" s="376"/>
      <c r="AS10" s="358"/>
      <c r="AT10" s="358"/>
    </row>
    <row r="11" spans="1:62" ht="18" customHeight="1" x14ac:dyDescent="0.25">
      <c r="A11" s="565"/>
      <c r="B11" s="561"/>
      <c r="C11" s="222"/>
      <c r="D11" s="250"/>
      <c r="E11" s="189"/>
      <c r="F11" s="189"/>
      <c r="G11" s="189"/>
      <c r="H11" s="385"/>
      <c r="I11" s="547"/>
      <c r="J11" s="224"/>
      <c r="K11" s="250"/>
      <c r="L11" s="189"/>
      <c r="M11" s="189"/>
      <c r="N11" s="189"/>
      <c r="O11" s="217"/>
      <c r="P11" s="653"/>
      <c r="Q11" s="445" t="s">
        <v>241</v>
      </c>
      <c r="R11" s="392">
        <v>20</v>
      </c>
      <c r="S11" s="410"/>
      <c r="T11" s="410">
        <f>R11/55</f>
        <v>0.36363636363636365</v>
      </c>
      <c r="U11" s="189"/>
      <c r="V11" s="225"/>
      <c r="W11" s="639"/>
      <c r="X11" s="319"/>
      <c r="Y11" s="319"/>
      <c r="Z11" s="189"/>
      <c r="AA11" s="189"/>
      <c r="AB11" s="189"/>
      <c r="AC11" s="217"/>
      <c r="AD11" s="648"/>
      <c r="AE11" s="219"/>
      <c r="AF11" s="219"/>
      <c r="AG11" s="189"/>
      <c r="AH11" s="189"/>
      <c r="AI11" s="189"/>
      <c r="AJ11" s="217"/>
      <c r="AL11" s="221"/>
      <c r="AM11" s="358"/>
      <c r="AN11" s="358"/>
      <c r="AO11" s="358"/>
      <c r="AP11" s="358"/>
      <c r="AQ11" s="358"/>
      <c r="AR11" s="358"/>
      <c r="AS11" s="358"/>
      <c r="AT11" s="358"/>
    </row>
    <row r="12" spans="1:62" ht="18" customHeight="1" x14ac:dyDescent="0.25">
      <c r="A12" s="577" t="s">
        <v>76</v>
      </c>
      <c r="B12" s="561" t="s">
        <v>339</v>
      </c>
      <c r="C12" s="219" t="s">
        <v>227</v>
      </c>
      <c r="D12" s="250">
        <v>90</v>
      </c>
      <c r="E12" s="175"/>
      <c r="F12" s="175">
        <f>D12/140</f>
        <v>0.6428571428571429</v>
      </c>
      <c r="G12" s="189"/>
      <c r="H12" s="397"/>
      <c r="I12" s="545" t="s">
        <v>210</v>
      </c>
      <c r="J12" s="189" t="s">
        <v>74</v>
      </c>
      <c r="K12" s="388">
        <v>30</v>
      </c>
      <c r="L12" s="175"/>
      <c r="M12" s="175"/>
      <c r="N12" s="189">
        <f>K12/100</f>
        <v>0.3</v>
      </c>
      <c r="O12" s="217"/>
      <c r="P12" s="653"/>
      <c r="Q12" s="175" t="s">
        <v>286</v>
      </c>
      <c r="R12" s="175">
        <v>10</v>
      </c>
      <c r="S12" s="99"/>
      <c r="T12" s="99">
        <f>R12/30</f>
        <v>0.33333333333333331</v>
      </c>
      <c r="V12" s="225"/>
      <c r="W12" s="633" t="s">
        <v>270</v>
      </c>
      <c r="X12" s="384" t="s">
        <v>271</v>
      </c>
      <c r="Y12" s="384">
        <v>40</v>
      </c>
      <c r="Z12" s="175"/>
      <c r="AA12" s="175">
        <f>Y12/55</f>
        <v>0.72727272727272729</v>
      </c>
      <c r="AB12" s="189"/>
      <c r="AC12" s="217"/>
      <c r="AD12" s="627" t="s">
        <v>382</v>
      </c>
      <c r="AE12" s="250" t="s">
        <v>133</v>
      </c>
      <c r="AF12" s="219">
        <v>60</v>
      </c>
      <c r="AG12" s="175"/>
      <c r="AH12" s="175"/>
      <c r="AI12" s="189">
        <f>AF12/100</f>
        <v>0.6</v>
      </c>
      <c r="AJ12" s="217"/>
      <c r="AL12" s="221"/>
      <c r="AM12" s="358"/>
      <c r="AN12" s="358"/>
      <c r="AO12" s="358"/>
      <c r="AP12" s="358"/>
      <c r="AQ12" s="358"/>
      <c r="AR12" s="358"/>
      <c r="AS12" s="358"/>
      <c r="AT12" s="358"/>
    </row>
    <row r="13" spans="1:62" ht="18" customHeight="1" x14ac:dyDescent="0.25">
      <c r="A13" s="565"/>
      <c r="B13" s="561"/>
      <c r="C13" s="303" t="s">
        <v>205</v>
      </c>
      <c r="D13" s="250" t="s">
        <v>199</v>
      </c>
      <c r="E13" s="175"/>
      <c r="F13" s="189"/>
      <c r="G13" s="175"/>
      <c r="H13" s="397"/>
      <c r="I13" s="546"/>
      <c r="J13" s="396" t="s">
        <v>211</v>
      </c>
      <c r="K13" s="388">
        <v>20</v>
      </c>
      <c r="L13" s="175">
        <f>K13/70</f>
        <v>0.2857142857142857</v>
      </c>
      <c r="M13" s="189"/>
      <c r="N13" s="175"/>
      <c r="O13" s="217"/>
      <c r="P13" s="653"/>
      <c r="Q13" s="391" t="s">
        <v>243</v>
      </c>
      <c r="R13" s="175">
        <v>5</v>
      </c>
      <c r="S13" s="99"/>
      <c r="T13" s="99"/>
      <c r="U13" s="189">
        <f>R13/100</f>
        <v>0.05</v>
      </c>
      <c r="V13" s="225"/>
      <c r="W13" s="561"/>
      <c r="X13" s="384" t="s">
        <v>57</v>
      </c>
      <c r="Y13" s="384">
        <v>40</v>
      </c>
      <c r="Z13" s="175"/>
      <c r="AA13" s="189"/>
      <c r="AB13" s="189">
        <f>Y13/100</f>
        <v>0.4</v>
      </c>
      <c r="AC13" s="217"/>
      <c r="AD13" s="628"/>
      <c r="AE13" s="322" t="s">
        <v>75</v>
      </c>
      <c r="AF13" s="76">
        <v>10</v>
      </c>
      <c r="AG13" s="175"/>
      <c r="AH13" s="189"/>
      <c r="AI13" s="189">
        <f>AF13/100</f>
        <v>0.1</v>
      </c>
      <c r="AJ13" s="217"/>
      <c r="AL13" s="221"/>
      <c r="AM13" s="358"/>
      <c r="AN13" s="358"/>
      <c r="AO13" s="358"/>
      <c r="AP13" s="358"/>
      <c r="AQ13" s="358"/>
      <c r="AR13" s="358"/>
      <c r="AS13" s="358"/>
      <c r="AT13" s="358"/>
    </row>
    <row r="14" spans="1:62" ht="18" customHeight="1" x14ac:dyDescent="0.25">
      <c r="A14" s="565"/>
      <c r="B14" s="561"/>
      <c r="C14" s="219"/>
      <c r="D14" s="219"/>
      <c r="E14" s="175"/>
      <c r="F14" s="175"/>
      <c r="G14" s="189"/>
      <c r="H14" s="397"/>
      <c r="I14" s="546"/>
      <c r="J14" s="189" t="s">
        <v>212</v>
      </c>
      <c r="K14" s="388">
        <v>5</v>
      </c>
      <c r="L14" s="175"/>
      <c r="M14" s="175"/>
      <c r="N14" s="189">
        <f>K14/100</f>
        <v>0.05</v>
      </c>
      <c r="O14" s="217"/>
      <c r="P14" s="653"/>
      <c r="Q14" s="408" t="s">
        <v>287</v>
      </c>
      <c r="R14" s="175">
        <v>15</v>
      </c>
      <c r="S14" s="99"/>
      <c r="T14" s="99"/>
      <c r="U14" s="189">
        <f>R14/100</f>
        <v>0.15</v>
      </c>
      <c r="V14" s="225"/>
      <c r="W14" s="561"/>
      <c r="X14" s="384" t="s">
        <v>291</v>
      </c>
      <c r="Y14" s="474">
        <v>1</v>
      </c>
      <c r="Z14" s="189"/>
      <c r="AA14" s="189"/>
      <c r="AB14" s="189">
        <f>Y14/100</f>
        <v>0.01</v>
      </c>
      <c r="AC14" s="217"/>
      <c r="AD14" s="628"/>
      <c r="AE14" s="219" t="s">
        <v>236</v>
      </c>
      <c r="AF14" s="250">
        <v>5</v>
      </c>
      <c r="AG14" s="175"/>
      <c r="AH14" s="175"/>
      <c r="AI14" s="189">
        <f>AF14/100</f>
        <v>0.05</v>
      </c>
      <c r="AJ14" s="217"/>
      <c r="AL14" s="221"/>
      <c r="AM14" s="358"/>
      <c r="AN14" s="358"/>
      <c r="AO14" s="358"/>
      <c r="AP14" s="358"/>
      <c r="AQ14" s="358"/>
      <c r="AR14" s="358"/>
      <c r="AS14" s="358"/>
      <c r="AT14" s="358"/>
    </row>
    <row r="15" spans="1:62" ht="18" customHeight="1" x14ac:dyDescent="0.25">
      <c r="A15" s="565"/>
      <c r="B15" s="561"/>
      <c r="C15" s="303"/>
      <c r="D15" s="250"/>
      <c r="E15" s="99"/>
      <c r="F15" s="189"/>
      <c r="G15" s="99"/>
      <c r="H15" s="397"/>
      <c r="I15" s="546"/>
      <c r="J15" s="189" t="s">
        <v>263</v>
      </c>
      <c r="K15" s="326">
        <v>25</v>
      </c>
      <c r="L15" s="99">
        <f>K15/85</f>
        <v>0.29411764705882354</v>
      </c>
      <c r="M15" s="189"/>
      <c r="N15" s="99"/>
      <c r="O15" s="217"/>
      <c r="P15" s="653"/>
      <c r="Q15" s="351"/>
      <c r="R15" s="250"/>
      <c r="S15" s="99"/>
      <c r="T15" s="189"/>
      <c r="U15" s="99"/>
      <c r="V15" s="225"/>
      <c r="W15" s="561"/>
      <c r="X15" s="384"/>
      <c r="Y15" s="384"/>
      <c r="Z15" s="99"/>
      <c r="AA15" s="189"/>
      <c r="AB15" s="189"/>
      <c r="AC15" s="217"/>
      <c r="AD15" s="628"/>
      <c r="AE15" s="219" t="s">
        <v>121</v>
      </c>
      <c r="AF15" s="250">
        <v>5</v>
      </c>
      <c r="AG15" s="99"/>
      <c r="AH15" s="189"/>
      <c r="AI15" s="99"/>
      <c r="AJ15" s="217"/>
      <c r="AL15" s="71"/>
    </row>
    <row r="16" spans="1:62" ht="18" customHeight="1" x14ac:dyDescent="0.25">
      <c r="A16" s="565"/>
      <c r="B16" s="561"/>
      <c r="C16" s="127"/>
      <c r="D16" s="250"/>
      <c r="E16" s="99"/>
      <c r="F16" s="99"/>
      <c r="G16" s="99"/>
      <c r="H16" s="397"/>
      <c r="I16" s="547"/>
      <c r="J16" s="389"/>
      <c r="K16" s="326"/>
      <c r="L16" s="99"/>
      <c r="M16" s="99"/>
      <c r="N16" s="99"/>
      <c r="O16" s="217"/>
      <c r="P16" s="654"/>
      <c r="Q16" s="219"/>
      <c r="R16" s="250"/>
      <c r="S16" s="99"/>
      <c r="T16" s="99"/>
      <c r="U16" s="99"/>
      <c r="V16" s="225"/>
      <c r="W16" s="561"/>
      <c r="X16" s="384"/>
      <c r="Y16" s="384"/>
      <c r="Z16" s="99"/>
      <c r="AA16" s="99"/>
      <c r="AB16" s="99"/>
      <c r="AC16" s="217"/>
      <c r="AD16" s="629"/>
      <c r="AE16" s="219"/>
      <c r="AF16" s="219"/>
      <c r="AG16" s="99"/>
      <c r="AH16" s="99"/>
      <c r="AI16" s="99"/>
      <c r="AJ16" s="217"/>
      <c r="AL16" s="71"/>
    </row>
    <row r="17" spans="1:38" ht="18" customHeight="1" x14ac:dyDescent="0.25">
      <c r="A17" s="657" t="s">
        <v>58</v>
      </c>
      <c r="B17" s="649" t="s">
        <v>51</v>
      </c>
      <c r="C17" s="219" t="s">
        <v>118</v>
      </c>
      <c r="D17" s="250">
        <v>75</v>
      </c>
      <c r="E17" s="348"/>
      <c r="F17" s="348"/>
      <c r="G17" s="189">
        <f>D17/100</f>
        <v>0.75</v>
      </c>
      <c r="H17" s="385"/>
      <c r="I17" s="562" t="s">
        <v>135</v>
      </c>
      <c r="J17" s="219" t="s">
        <v>202</v>
      </c>
      <c r="K17" s="250">
        <v>75</v>
      </c>
      <c r="L17" s="348"/>
      <c r="M17" s="348"/>
      <c r="N17" s="189">
        <f>K17/100</f>
        <v>0.75</v>
      </c>
      <c r="O17" s="217"/>
      <c r="P17" s="545" t="s">
        <v>233</v>
      </c>
      <c r="Q17" s="189" t="s">
        <v>233</v>
      </c>
      <c r="R17" s="189">
        <v>60</v>
      </c>
      <c r="S17" s="175">
        <v>2</v>
      </c>
      <c r="T17" s="175">
        <v>0.8</v>
      </c>
      <c r="U17" s="189"/>
      <c r="V17" s="225"/>
      <c r="W17" s="562" t="s">
        <v>155</v>
      </c>
      <c r="X17" s="174" t="s">
        <v>154</v>
      </c>
      <c r="Y17" s="174">
        <v>75</v>
      </c>
      <c r="Z17" s="348"/>
      <c r="AA17" s="348"/>
      <c r="AB17" s="189">
        <f>Y17/100</f>
        <v>0.75</v>
      </c>
      <c r="AC17" s="217"/>
      <c r="AD17" s="562" t="s">
        <v>135</v>
      </c>
      <c r="AE17" s="219" t="s">
        <v>202</v>
      </c>
      <c r="AF17" s="250">
        <v>75</v>
      </c>
      <c r="AG17" s="348"/>
      <c r="AH17" s="348"/>
      <c r="AI17" s="189">
        <f>AF17/100</f>
        <v>0.75</v>
      </c>
      <c r="AJ17" s="217"/>
      <c r="AL17" s="71"/>
    </row>
    <row r="18" spans="1:38" ht="18" customHeight="1" x14ac:dyDescent="0.25">
      <c r="A18" s="521"/>
      <c r="B18" s="650"/>
      <c r="C18" s="523" t="s">
        <v>204</v>
      </c>
      <c r="D18" s="250"/>
      <c r="E18" s="348"/>
      <c r="F18" s="348"/>
      <c r="G18" s="348"/>
      <c r="H18" s="385"/>
      <c r="I18" s="563"/>
      <c r="J18" s="523" t="s">
        <v>213</v>
      </c>
      <c r="K18" s="219"/>
      <c r="L18" s="348"/>
      <c r="M18" s="348"/>
      <c r="N18" s="348"/>
      <c r="O18" s="217"/>
      <c r="P18" s="546"/>
      <c r="Q18" s="99"/>
      <c r="R18" s="99"/>
      <c r="S18" s="348"/>
      <c r="T18" s="348"/>
      <c r="U18" s="348"/>
      <c r="V18" s="225"/>
      <c r="W18" s="563"/>
      <c r="X18" s="645" t="s">
        <v>156</v>
      </c>
      <c r="Y18" s="174"/>
      <c r="Z18" s="348"/>
      <c r="AA18" s="348"/>
      <c r="AB18" s="348"/>
      <c r="AC18" s="217"/>
      <c r="AD18" s="563"/>
      <c r="AE18" s="523" t="s">
        <v>213</v>
      </c>
      <c r="AF18" s="219"/>
      <c r="AG18" s="348"/>
      <c r="AH18" s="348"/>
      <c r="AI18" s="348"/>
      <c r="AJ18" s="217"/>
      <c r="AL18" s="71"/>
    </row>
    <row r="19" spans="1:38" ht="18" customHeight="1" x14ac:dyDescent="0.25">
      <c r="A19" s="521"/>
      <c r="B19" s="650"/>
      <c r="C19" s="658"/>
      <c r="D19" s="219"/>
      <c r="E19" s="348"/>
      <c r="F19" s="348"/>
      <c r="G19" s="348"/>
      <c r="H19" s="385"/>
      <c r="I19" s="563"/>
      <c r="J19" s="524"/>
      <c r="K19" s="219"/>
      <c r="L19" s="348"/>
      <c r="M19" s="348"/>
      <c r="N19" s="348"/>
      <c r="O19" s="217"/>
      <c r="P19" s="546"/>
      <c r="Q19" s="99"/>
      <c r="R19" s="99"/>
      <c r="S19" s="348"/>
      <c r="T19" s="348"/>
      <c r="U19" s="348"/>
      <c r="V19" s="225"/>
      <c r="W19" s="563"/>
      <c r="X19" s="646"/>
      <c r="Y19" s="174"/>
      <c r="Z19" s="348"/>
      <c r="AA19" s="348"/>
      <c r="AB19" s="348"/>
      <c r="AC19" s="217"/>
      <c r="AD19" s="563"/>
      <c r="AE19" s="524"/>
      <c r="AF19" s="219"/>
      <c r="AG19" s="348"/>
      <c r="AH19" s="348"/>
      <c r="AI19" s="348"/>
      <c r="AJ19" s="217"/>
      <c r="AL19" s="71"/>
    </row>
    <row r="20" spans="1:38" ht="18" customHeight="1" x14ac:dyDescent="0.25">
      <c r="A20" s="521"/>
      <c r="B20" s="650"/>
      <c r="C20" s="658"/>
      <c r="D20" s="250"/>
      <c r="E20" s="348"/>
      <c r="F20" s="348"/>
      <c r="G20" s="348"/>
      <c r="H20" s="385"/>
      <c r="I20" s="563"/>
      <c r="J20" s="524"/>
      <c r="K20" s="219"/>
      <c r="L20" s="348"/>
      <c r="M20" s="348"/>
      <c r="N20" s="348"/>
      <c r="O20" s="217"/>
      <c r="P20" s="546"/>
      <c r="R20" s="99"/>
      <c r="S20" s="99"/>
      <c r="T20" s="99"/>
      <c r="V20" s="225"/>
      <c r="W20" s="563"/>
      <c r="X20" s="646"/>
      <c r="Y20" s="174"/>
      <c r="Z20" s="348"/>
      <c r="AA20" s="348"/>
      <c r="AB20" s="348"/>
      <c r="AC20" s="217"/>
      <c r="AD20" s="563"/>
      <c r="AE20" s="524"/>
      <c r="AF20" s="250"/>
      <c r="AG20" s="348"/>
      <c r="AH20" s="348"/>
      <c r="AI20" s="348"/>
      <c r="AJ20" s="217"/>
      <c r="AL20" s="71"/>
    </row>
    <row r="21" spans="1:38" ht="18" customHeight="1" x14ac:dyDescent="0.25">
      <c r="A21" s="522"/>
      <c r="B21" s="651"/>
      <c r="C21" s="659"/>
      <c r="D21" s="250"/>
      <c r="E21" s="348"/>
      <c r="F21" s="348"/>
      <c r="G21" s="348"/>
      <c r="H21" s="385"/>
      <c r="I21" s="564"/>
      <c r="J21" s="525"/>
      <c r="K21" s="219"/>
      <c r="L21" s="348"/>
      <c r="M21" s="348"/>
      <c r="N21" s="348"/>
      <c r="O21" s="217"/>
      <c r="P21" s="546"/>
      <c r="Q21" s="411"/>
      <c r="R21" s="219"/>
      <c r="S21" s="348"/>
      <c r="T21" s="348"/>
      <c r="U21" s="348"/>
      <c r="V21" s="225"/>
      <c r="W21" s="564"/>
      <c r="X21" s="647"/>
      <c r="Y21" s="174"/>
      <c r="Z21" s="348"/>
      <c r="AA21" s="348"/>
      <c r="AB21" s="348"/>
      <c r="AC21" s="217"/>
      <c r="AD21" s="564"/>
      <c r="AE21" s="525"/>
      <c r="AF21" s="250"/>
      <c r="AG21" s="348"/>
      <c r="AH21" s="348"/>
      <c r="AI21" s="348"/>
      <c r="AJ21" s="217"/>
      <c r="AL21" s="71"/>
    </row>
    <row r="22" spans="1:38" ht="18" customHeight="1" x14ac:dyDescent="0.25">
      <c r="A22" s="543" t="s">
        <v>42</v>
      </c>
      <c r="B22" s="633" t="s">
        <v>337</v>
      </c>
      <c r="C22" s="313" t="s">
        <v>119</v>
      </c>
      <c r="D22" s="174">
        <v>30</v>
      </c>
      <c r="E22" s="348"/>
      <c r="F22" s="348"/>
      <c r="G22" s="189">
        <f>D22/100</f>
        <v>0.3</v>
      </c>
      <c r="H22" s="385"/>
      <c r="I22" s="545" t="s">
        <v>378</v>
      </c>
      <c r="J22" s="250" t="s">
        <v>86</v>
      </c>
      <c r="K22" s="250">
        <v>2</v>
      </c>
      <c r="L22" s="348"/>
      <c r="M22" s="348"/>
      <c r="N22" s="189">
        <f>K22/100</f>
        <v>0.02</v>
      </c>
      <c r="O22" s="217"/>
      <c r="P22" s="546"/>
      <c r="Q22" s="393"/>
      <c r="R22" s="219"/>
      <c r="S22" s="348"/>
      <c r="T22" s="348"/>
      <c r="U22" s="189"/>
      <c r="V22" s="225"/>
      <c r="W22" s="586" t="s">
        <v>277</v>
      </c>
      <c r="X22" s="75" t="s">
        <v>153</v>
      </c>
      <c r="Y22" s="115">
        <v>5</v>
      </c>
      <c r="Z22" s="348"/>
      <c r="AA22" s="348">
        <f>Y22/55</f>
        <v>9.0909090909090912E-2</v>
      </c>
      <c r="AB22" s="189"/>
      <c r="AC22" s="217"/>
      <c r="AD22" s="634" t="s">
        <v>383</v>
      </c>
      <c r="AE22" s="219" t="s">
        <v>357</v>
      </c>
      <c r="AF22" s="175">
        <v>20</v>
      </c>
      <c r="AG22" s="348"/>
      <c r="AH22" s="348"/>
      <c r="AI22" s="189">
        <f>AF22/100</f>
        <v>0.2</v>
      </c>
      <c r="AJ22" s="217"/>
    </row>
    <row r="23" spans="1:38" ht="18" customHeight="1" x14ac:dyDescent="0.25">
      <c r="A23" s="543"/>
      <c r="B23" s="561"/>
      <c r="C23" s="313" t="s">
        <v>338</v>
      </c>
      <c r="D23" s="174">
        <v>15</v>
      </c>
      <c r="E23" s="348"/>
      <c r="F23" s="418">
        <f>D23/55</f>
        <v>0.27272727272727271</v>
      </c>
      <c r="G23" s="348"/>
      <c r="H23" s="385"/>
      <c r="I23" s="546"/>
      <c r="J23" s="219" t="s">
        <v>379</v>
      </c>
      <c r="K23" s="250">
        <v>5</v>
      </c>
      <c r="L23" s="348"/>
      <c r="M23" s="418">
        <f>K23/140</f>
        <v>3.5714285714285712E-2</v>
      </c>
      <c r="N23" s="348"/>
      <c r="O23" s="217"/>
      <c r="P23" s="546"/>
      <c r="Q23" s="393"/>
      <c r="R23" s="219"/>
      <c r="S23" s="348"/>
      <c r="T23" s="348"/>
      <c r="U23" s="348"/>
      <c r="V23" s="225"/>
      <c r="W23" s="586"/>
      <c r="X23" s="98" t="s">
        <v>159</v>
      </c>
      <c r="Y23" s="115">
        <v>20</v>
      </c>
      <c r="Z23" s="348"/>
      <c r="AA23" s="348"/>
      <c r="AB23" s="189">
        <f>Y23/100</f>
        <v>0.2</v>
      </c>
      <c r="AC23" s="217"/>
      <c r="AD23" s="635"/>
      <c r="AE23" s="219" t="s">
        <v>158</v>
      </c>
      <c r="AF23" s="175">
        <v>15</v>
      </c>
      <c r="AG23" s="348"/>
      <c r="AH23" s="348"/>
      <c r="AI23" s="348"/>
      <c r="AJ23" s="217"/>
    </row>
    <row r="24" spans="1:38" ht="18" customHeight="1" x14ac:dyDescent="0.25">
      <c r="A24" s="543"/>
      <c r="B24" s="561"/>
      <c r="C24" s="312"/>
      <c r="D24" s="174"/>
      <c r="E24" s="348"/>
      <c r="F24" s="348"/>
      <c r="G24" s="348"/>
      <c r="H24" s="385"/>
      <c r="I24" s="546"/>
      <c r="J24" s="408" t="s">
        <v>197</v>
      </c>
      <c r="K24" s="409">
        <v>15</v>
      </c>
      <c r="L24" s="410"/>
      <c r="M24" s="410"/>
      <c r="N24" s="189">
        <f>K24/100</f>
        <v>0.15</v>
      </c>
      <c r="O24" s="217"/>
      <c r="P24" s="546"/>
      <c r="Q24" s="393"/>
      <c r="R24" s="219"/>
      <c r="S24" s="348"/>
      <c r="T24" s="348"/>
      <c r="U24" s="348"/>
      <c r="V24" s="225"/>
      <c r="W24" s="586"/>
      <c r="X24" s="174"/>
      <c r="Y24" s="174"/>
      <c r="Z24" s="348"/>
      <c r="AA24" s="348" t="s">
        <v>232</v>
      </c>
      <c r="AB24" s="348"/>
      <c r="AC24" s="217"/>
      <c r="AD24" s="635"/>
      <c r="AE24" s="219"/>
      <c r="AF24" s="175"/>
      <c r="AG24" s="348"/>
      <c r="AH24" s="348" t="s">
        <v>232</v>
      </c>
      <c r="AI24" s="348"/>
      <c r="AJ24" s="217"/>
    </row>
    <row r="25" spans="1:38" ht="18" customHeight="1" x14ac:dyDescent="0.25">
      <c r="A25" s="543"/>
      <c r="B25" s="561"/>
      <c r="C25" s="174"/>
      <c r="D25" s="174"/>
      <c r="E25" s="348"/>
      <c r="F25" s="348"/>
      <c r="G25" s="348"/>
      <c r="H25" s="385"/>
      <c r="I25" s="546"/>
      <c r="J25" s="219" t="s">
        <v>66</v>
      </c>
      <c r="K25" s="219">
        <v>5</v>
      </c>
      <c r="L25" s="348"/>
      <c r="M25" s="348"/>
      <c r="N25" s="348"/>
      <c r="O25" s="217"/>
      <c r="P25" s="546"/>
      <c r="Q25" s="393"/>
      <c r="R25" s="220"/>
      <c r="S25" s="348"/>
      <c r="T25" s="348"/>
      <c r="U25" s="348"/>
      <c r="V25" s="225"/>
      <c r="W25" s="586"/>
      <c r="X25" s="174"/>
      <c r="Y25" s="174"/>
      <c r="Z25" s="348"/>
      <c r="AA25" s="348"/>
      <c r="AB25" s="348"/>
      <c r="AC25" s="217"/>
      <c r="AD25" s="635"/>
      <c r="AE25" s="219"/>
      <c r="AF25" s="175"/>
      <c r="AG25" s="348"/>
      <c r="AH25" s="348"/>
      <c r="AI25" s="348"/>
      <c r="AJ25" s="217"/>
    </row>
    <row r="26" spans="1:38" ht="18" customHeight="1" x14ac:dyDescent="0.25">
      <c r="A26" s="543"/>
      <c r="B26" s="561"/>
      <c r="C26" s="174"/>
      <c r="D26" s="174"/>
      <c r="E26" s="348"/>
      <c r="F26" s="348"/>
      <c r="G26" s="348"/>
      <c r="H26" s="385"/>
      <c r="I26" s="547"/>
      <c r="J26" s="219"/>
      <c r="K26" s="250"/>
      <c r="L26" s="348"/>
      <c r="M26" s="348"/>
      <c r="N26" s="348"/>
      <c r="O26" s="217"/>
      <c r="P26" s="547"/>
      <c r="Q26" s="393"/>
      <c r="R26" s="220"/>
      <c r="S26" s="348"/>
      <c r="T26" s="348"/>
      <c r="U26" s="348"/>
      <c r="V26" s="225"/>
      <c r="W26" s="586"/>
      <c r="X26" s="174"/>
      <c r="Y26" s="174"/>
      <c r="Z26" s="348"/>
      <c r="AA26" s="348"/>
      <c r="AB26" s="348"/>
      <c r="AC26" s="217"/>
      <c r="AD26" s="636"/>
      <c r="AE26" s="219"/>
      <c r="AF26" s="99"/>
      <c r="AG26" s="348"/>
      <c r="AH26" s="348"/>
      <c r="AI26" s="348"/>
      <c r="AJ26" s="217"/>
    </row>
    <row r="27" spans="1:38" s="216" customFormat="1" x14ac:dyDescent="0.25">
      <c r="A27" s="212" t="s">
        <v>70</v>
      </c>
      <c r="B27" s="360" t="s">
        <v>55</v>
      </c>
      <c r="C27" s="250"/>
      <c r="D27" s="70"/>
      <c r="E27" s="349"/>
      <c r="F27" s="349"/>
      <c r="G27" s="349"/>
      <c r="H27" s="217"/>
      <c r="I27" s="359" t="s">
        <v>14</v>
      </c>
      <c r="J27" s="359" t="s">
        <v>70</v>
      </c>
      <c r="K27" s="70" t="s">
        <v>77</v>
      </c>
      <c r="L27" s="349"/>
      <c r="M27" s="349"/>
      <c r="N27" s="349"/>
      <c r="O27" s="217"/>
      <c r="P27" s="249" t="s">
        <v>14</v>
      </c>
      <c r="Q27" s="250"/>
      <c r="R27" s="70"/>
      <c r="S27" s="349"/>
      <c r="T27" s="349"/>
      <c r="U27" s="349"/>
      <c r="V27" s="217"/>
      <c r="W27" s="360" t="s">
        <v>55</v>
      </c>
      <c r="X27" s="250" t="s">
        <v>70</v>
      </c>
      <c r="Y27" s="70" t="s">
        <v>77</v>
      </c>
      <c r="Z27" s="349"/>
      <c r="AA27" s="349"/>
      <c r="AB27" s="349"/>
      <c r="AC27" s="217"/>
      <c r="AD27" s="359" t="s">
        <v>14</v>
      </c>
      <c r="AE27" s="250"/>
      <c r="AF27" s="70"/>
      <c r="AG27" s="349"/>
      <c r="AH27" s="349"/>
      <c r="AI27" s="349"/>
      <c r="AJ27" s="217"/>
      <c r="AK27" s="221"/>
    </row>
    <row r="28" spans="1:38" ht="18" customHeight="1" thickBot="1" x14ac:dyDescent="0.3">
      <c r="A28" s="14" t="s">
        <v>15</v>
      </c>
      <c r="B28" s="249" t="s">
        <v>0</v>
      </c>
      <c r="C28" s="227"/>
      <c r="D28" s="118"/>
      <c r="E28" s="350"/>
      <c r="F28" s="350"/>
      <c r="G28" s="350"/>
      <c r="H28" s="217"/>
      <c r="I28" s="117" t="s">
        <v>0</v>
      </c>
      <c r="J28" s="67"/>
      <c r="K28" s="118"/>
      <c r="L28" s="350"/>
      <c r="M28" s="350"/>
      <c r="N28" s="350"/>
      <c r="O28" s="119"/>
      <c r="P28" s="100" t="s">
        <v>0</v>
      </c>
      <c r="Q28" s="643"/>
      <c r="R28" s="644"/>
      <c r="S28" s="350"/>
      <c r="T28" s="350"/>
      <c r="U28" s="350"/>
      <c r="V28" s="225"/>
      <c r="W28" s="249" t="s">
        <v>0</v>
      </c>
      <c r="X28" s="227"/>
      <c r="Y28" s="118"/>
      <c r="Z28" s="350"/>
      <c r="AA28" s="350"/>
      <c r="AB28" s="350"/>
      <c r="AC28" s="217"/>
      <c r="AD28" s="117" t="s">
        <v>0</v>
      </c>
      <c r="AE28" s="643"/>
      <c r="AF28" s="644"/>
      <c r="AG28" s="350"/>
      <c r="AH28" s="350"/>
      <c r="AI28" s="350"/>
      <c r="AJ28" s="217"/>
      <c r="AL28" s="71"/>
    </row>
    <row r="29" spans="1:38" ht="16.5" customHeight="1" x14ac:dyDescent="0.25">
      <c r="A29" s="548" t="s">
        <v>16</v>
      </c>
      <c r="B29" s="526" t="s">
        <v>17</v>
      </c>
      <c r="C29" s="527"/>
      <c r="D29" s="367"/>
      <c r="E29" s="368">
        <f>SUM(E5:E28)</f>
        <v>5.666666666666667</v>
      </c>
      <c r="F29" s="368">
        <f>SUM(F5:F28)</f>
        <v>2.1428571428571432</v>
      </c>
      <c r="G29" s="368">
        <f>SUM(G5:G26)</f>
        <v>1.45</v>
      </c>
      <c r="H29" s="369"/>
      <c r="I29" s="526" t="s">
        <v>17</v>
      </c>
      <c r="J29" s="551"/>
      <c r="K29" s="367"/>
      <c r="L29" s="368">
        <f>SUM(L5:L28)</f>
        <v>5.579831932773109</v>
      </c>
      <c r="M29" s="368">
        <f>SUM(M5:M28)</f>
        <v>2.2023809523809521</v>
      </c>
      <c r="N29" s="368">
        <f>SUM(N5:N26)</f>
        <v>1.5699999999999998</v>
      </c>
      <c r="O29" s="369"/>
      <c r="P29" s="526" t="s">
        <v>17</v>
      </c>
      <c r="Q29" s="527"/>
      <c r="R29" s="367"/>
      <c r="S29" s="368">
        <f>SUM(S5:S27)</f>
        <v>6</v>
      </c>
      <c r="T29" s="368">
        <f>SUM(T5:T28)</f>
        <v>2.4969696969696971</v>
      </c>
      <c r="U29" s="368">
        <f>SUM(U5:U28)</f>
        <v>1.27</v>
      </c>
      <c r="V29" s="369"/>
      <c r="W29" s="526" t="s">
        <v>17</v>
      </c>
      <c r="X29" s="527"/>
      <c r="Y29" s="367"/>
      <c r="Z29" s="368">
        <f>SUM(Z5:Z28)</f>
        <v>5</v>
      </c>
      <c r="AA29" s="368">
        <f>SUM(AA7:AA28)</f>
        <v>2.9610389610389607</v>
      </c>
      <c r="AB29" s="368">
        <f>SUM(AB5:AB26)</f>
        <v>1.76</v>
      </c>
      <c r="AC29" s="369"/>
      <c r="AD29" s="526" t="s">
        <v>17</v>
      </c>
      <c r="AE29" s="527"/>
      <c r="AF29" s="367"/>
      <c r="AG29" s="368">
        <f>SUM(AG5:AG26)</f>
        <v>4.8529411764705879</v>
      </c>
      <c r="AH29" s="368">
        <f t="shared" ref="AH29:AI29" si="0">SUM(AH5:AH26)</f>
        <v>2.5714285714285716</v>
      </c>
      <c r="AI29" s="368">
        <f t="shared" si="0"/>
        <v>1.7</v>
      </c>
      <c r="AJ29" s="369"/>
      <c r="AL29" s="71"/>
    </row>
    <row r="30" spans="1:38" ht="16.5" customHeight="1" x14ac:dyDescent="0.25">
      <c r="A30" s="549"/>
      <c r="B30" s="518" t="s">
        <v>59</v>
      </c>
      <c r="C30" s="519"/>
      <c r="D30" s="374">
        <f>E29</f>
        <v>5.666666666666667</v>
      </c>
      <c r="E30" s="351"/>
      <c r="F30" s="351"/>
      <c r="G30" s="351"/>
      <c r="H30" s="121"/>
      <c r="I30" s="530" t="s">
        <v>59</v>
      </c>
      <c r="J30" s="531"/>
      <c r="K30" s="374">
        <f>L29</f>
        <v>5.579831932773109</v>
      </c>
      <c r="L30" s="351"/>
      <c r="M30" s="351"/>
      <c r="N30" s="351"/>
      <c r="O30" s="217"/>
      <c r="P30" s="518" t="s">
        <v>59</v>
      </c>
      <c r="Q30" s="519"/>
      <c r="R30" s="192">
        <f>S29</f>
        <v>6</v>
      </c>
      <c r="S30" s="351"/>
      <c r="T30" s="351"/>
      <c r="U30" s="351"/>
      <c r="V30" s="121"/>
      <c r="W30" s="518" t="s">
        <v>59</v>
      </c>
      <c r="X30" s="519"/>
      <c r="Y30" s="219">
        <f>Z29</f>
        <v>5</v>
      </c>
      <c r="Z30" s="351"/>
      <c r="AA30" s="351"/>
      <c r="AB30" s="351"/>
      <c r="AC30" s="121"/>
      <c r="AD30" s="530" t="s">
        <v>59</v>
      </c>
      <c r="AE30" s="531"/>
      <c r="AF30" s="374">
        <f>AG29</f>
        <v>4.8529411764705879</v>
      </c>
      <c r="AG30" s="351"/>
      <c r="AH30" s="351"/>
      <c r="AI30" s="351"/>
      <c r="AJ30" s="217"/>
      <c r="AL30" s="641"/>
    </row>
    <row r="31" spans="1:38" ht="16.5" customHeight="1" x14ac:dyDescent="0.25">
      <c r="A31" s="549"/>
      <c r="B31" s="518" t="s">
        <v>49</v>
      </c>
      <c r="C31" s="519"/>
      <c r="D31" s="226">
        <f>F29</f>
        <v>2.1428571428571432</v>
      </c>
      <c r="E31" s="352"/>
      <c r="F31" s="352"/>
      <c r="G31" s="352"/>
      <c r="H31" s="121"/>
      <c r="I31" s="530" t="s">
        <v>49</v>
      </c>
      <c r="J31" s="531"/>
      <c r="K31" s="226">
        <f>M29</f>
        <v>2.2023809523809521</v>
      </c>
      <c r="L31" s="352"/>
      <c r="M31" s="352"/>
      <c r="N31" s="352"/>
      <c r="O31" s="217"/>
      <c r="P31" s="518" t="s">
        <v>49</v>
      </c>
      <c r="Q31" s="519"/>
      <c r="R31" s="192">
        <f>T29</f>
        <v>2.4969696969696971</v>
      </c>
      <c r="S31" s="352"/>
      <c r="T31" s="352"/>
      <c r="U31" s="352"/>
      <c r="V31" s="121"/>
      <c r="W31" s="518" t="s">
        <v>49</v>
      </c>
      <c r="X31" s="519"/>
      <c r="Y31" s="226">
        <f>AA29</f>
        <v>2.9610389610389607</v>
      </c>
      <c r="Z31" s="352"/>
      <c r="AA31" s="352"/>
      <c r="AB31" s="352"/>
      <c r="AC31" s="121"/>
      <c r="AD31" s="530" t="s">
        <v>49</v>
      </c>
      <c r="AE31" s="531"/>
      <c r="AF31" s="226">
        <f>AH29</f>
        <v>2.5714285714285716</v>
      </c>
      <c r="AG31" s="352"/>
      <c r="AH31" s="352"/>
      <c r="AI31" s="352"/>
      <c r="AJ31" s="217"/>
      <c r="AL31" s="641"/>
    </row>
    <row r="32" spans="1:38" ht="16.5" customHeight="1" x14ac:dyDescent="0.25">
      <c r="A32" s="549"/>
      <c r="B32" s="518" t="s">
        <v>24</v>
      </c>
      <c r="C32" s="519"/>
      <c r="D32" s="226">
        <f>G29</f>
        <v>1.45</v>
      </c>
      <c r="E32" s="352"/>
      <c r="F32" s="352"/>
      <c r="G32" s="352"/>
      <c r="H32" s="121"/>
      <c r="I32" s="530" t="s">
        <v>24</v>
      </c>
      <c r="J32" s="531"/>
      <c r="K32" s="226">
        <f>N29</f>
        <v>1.5699999999999998</v>
      </c>
      <c r="L32" s="352"/>
      <c r="M32" s="352"/>
      <c r="N32" s="352"/>
      <c r="O32" s="217"/>
      <c r="P32" s="518" t="s">
        <v>24</v>
      </c>
      <c r="Q32" s="519"/>
      <c r="R32" s="192">
        <f>U29</f>
        <v>1.27</v>
      </c>
      <c r="S32" s="352"/>
      <c r="T32" s="352"/>
      <c r="U32" s="352"/>
      <c r="V32" s="121"/>
      <c r="W32" s="518" t="s">
        <v>24</v>
      </c>
      <c r="X32" s="519"/>
      <c r="Y32" s="226">
        <f>AB29</f>
        <v>1.76</v>
      </c>
      <c r="Z32" s="352"/>
      <c r="AA32" s="352"/>
      <c r="AB32" s="352"/>
      <c r="AC32" s="121"/>
      <c r="AD32" s="530" t="s">
        <v>24</v>
      </c>
      <c r="AE32" s="531"/>
      <c r="AF32" s="226">
        <f>AI29</f>
        <v>1.7</v>
      </c>
      <c r="AG32" s="352"/>
      <c r="AH32" s="352"/>
      <c r="AI32" s="352"/>
      <c r="AJ32" s="217"/>
      <c r="AL32" s="641"/>
    </row>
    <row r="33" spans="1:43" ht="16.5" customHeight="1" x14ac:dyDescent="0.25">
      <c r="A33" s="549"/>
      <c r="B33" s="518" t="s">
        <v>43</v>
      </c>
      <c r="C33" s="519"/>
      <c r="D33" s="123"/>
      <c r="E33" s="353"/>
      <c r="F33" s="353"/>
      <c r="G33" s="353"/>
      <c r="H33" s="121"/>
      <c r="I33" s="530" t="s">
        <v>43</v>
      </c>
      <c r="J33" s="531"/>
      <c r="K33" s="123">
        <v>1</v>
      </c>
      <c r="L33" s="353"/>
      <c r="M33" s="353"/>
      <c r="N33" s="353"/>
      <c r="O33" s="217"/>
      <c r="P33" s="518" t="s">
        <v>43</v>
      </c>
      <c r="Q33" s="519"/>
      <c r="R33" s="198"/>
      <c r="S33" s="353"/>
      <c r="T33" s="353"/>
      <c r="U33" s="353"/>
      <c r="V33" s="121"/>
      <c r="W33" s="518" t="s">
        <v>43</v>
      </c>
      <c r="X33" s="519"/>
      <c r="Y33" s="123">
        <v>1</v>
      </c>
      <c r="Z33" s="353"/>
      <c r="AA33" s="353"/>
      <c r="AB33" s="353"/>
      <c r="AC33" s="121"/>
      <c r="AD33" s="530" t="s">
        <v>43</v>
      </c>
      <c r="AE33" s="531"/>
      <c r="AF33" s="123"/>
      <c r="AG33" s="353"/>
      <c r="AH33" s="353"/>
      <c r="AI33" s="353"/>
      <c r="AJ33" s="217"/>
      <c r="AL33" s="641"/>
    </row>
    <row r="34" spans="1:43" ht="16.5" customHeight="1" x14ac:dyDescent="0.25">
      <c r="A34" s="549"/>
      <c r="B34" s="536" t="s">
        <v>83</v>
      </c>
      <c r="C34" s="537"/>
      <c r="D34" s="149"/>
      <c r="E34" s="354"/>
      <c r="F34" s="354"/>
      <c r="G34" s="354"/>
      <c r="H34" s="154"/>
      <c r="I34" s="607" t="s">
        <v>83</v>
      </c>
      <c r="J34" s="542"/>
      <c r="K34" s="149"/>
      <c r="L34" s="354"/>
      <c r="M34" s="354"/>
      <c r="N34" s="354"/>
      <c r="O34" s="62"/>
      <c r="P34" s="536" t="s">
        <v>83</v>
      </c>
      <c r="Q34" s="537"/>
      <c r="R34" s="149"/>
      <c r="S34" s="354"/>
      <c r="T34" s="354"/>
      <c r="U34" s="354"/>
      <c r="V34" s="154"/>
      <c r="W34" s="536" t="s">
        <v>83</v>
      </c>
      <c r="X34" s="537"/>
      <c r="Y34" s="149"/>
      <c r="Z34" s="354"/>
      <c r="AA34" s="354"/>
      <c r="AB34" s="354"/>
      <c r="AC34" s="154"/>
      <c r="AD34" s="530" t="s">
        <v>83</v>
      </c>
      <c r="AE34" s="531"/>
      <c r="AF34" s="123"/>
      <c r="AG34" s="354"/>
      <c r="AH34" s="354"/>
      <c r="AI34" s="354"/>
      <c r="AJ34" s="160"/>
      <c r="AL34" s="641"/>
    </row>
    <row r="35" spans="1:43" s="43" customFormat="1" ht="16.5" customHeight="1" x14ac:dyDescent="0.25">
      <c r="A35" s="549"/>
      <c r="B35" s="530" t="s">
        <v>10</v>
      </c>
      <c r="C35" s="531"/>
      <c r="D35" s="138">
        <v>2.5</v>
      </c>
      <c r="E35" s="355"/>
      <c r="F35" s="355"/>
      <c r="G35" s="355"/>
      <c r="H35" s="136"/>
      <c r="I35" s="530" t="s">
        <v>10</v>
      </c>
      <c r="J35" s="531"/>
      <c r="K35" s="138" t="s">
        <v>61</v>
      </c>
      <c r="L35" s="355"/>
      <c r="M35" s="355"/>
      <c r="N35" s="355"/>
      <c r="O35" s="156"/>
      <c r="P35" s="530" t="s">
        <v>10</v>
      </c>
      <c r="Q35" s="531"/>
      <c r="R35" s="138" t="s">
        <v>61</v>
      </c>
      <c r="S35" s="355"/>
      <c r="T35" s="355"/>
      <c r="U35" s="355"/>
      <c r="V35" s="136"/>
      <c r="W35" s="530" t="s">
        <v>10</v>
      </c>
      <c r="X35" s="531"/>
      <c r="Y35" s="138">
        <v>2.5</v>
      </c>
      <c r="Z35" s="355"/>
      <c r="AA35" s="355"/>
      <c r="AB35" s="355"/>
      <c r="AC35" s="136"/>
      <c r="AD35" s="530" t="s">
        <v>10</v>
      </c>
      <c r="AE35" s="531"/>
      <c r="AF35" s="138">
        <v>2.5</v>
      </c>
      <c r="AG35" s="355"/>
      <c r="AH35" s="355"/>
      <c r="AI35" s="355"/>
      <c r="AJ35" s="161"/>
      <c r="AL35" s="44"/>
    </row>
    <row r="36" spans="1:43" s="43" customFormat="1" ht="24" customHeight="1" thickBot="1" x14ac:dyDescent="0.3">
      <c r="A36" s="606"/>
      <c r="B36" s="532" t="s">
        <v>60</v>
      </c>
      <c r="C36" s="533"/>
      <c r="D36" s="135">
        <f>D30*70+D31*75+D32*25+D33*60+D35*45</f>
        <v>706.13095238095241</v>
      </c>
      <c r="E36" s="356"/>
      <c r="F36" s="356"/>
      <c r="G36" s="356"/>
      <c r="H36" s="155"/>
      <c r="I36" s="532" t="s">
        <v>60</v>
      </c>
      <c r="J36" s="533"/>
      <c r="K36" s="135">
        <f>K30*70+K31*75+K32*25+K33*60+K35*45</f>
        <v>767.51680672268901</v>
      </c>
      <c r="L36" s="356"/>
      <c r="M36" s="356"/>
      <c r="N36" s="356"/>
      <c r="O36" s="137"/>
      <c r="P36" s="532" t="s">
        <v>60</v>
      </c>
      <c r="Q36" s="533"/>
      <c r="R36" s="135">
        <f>R30*70+R31*75+R32*25+R33*60+R35*45</f>
        <v>751.52272727272725</v>
      </c>
      <c r="S36" s="356"/>
      <c r="T36" s="356"/>
      <c r="U36" s="356"/>
      <c r="V36" s="137"/>
      <c r="W36" s="532" t="s">
        <v>60</v>
      </c>
      <c r="X36" s="533"/>
      <c r="Y36" s="135">
        <f>Y30*70+Y31*75+Y32*25+Y33*60+Y35*45+Y34*120</f>
        <v>788.57792207792204</v>
      </c>
      <c r="Z36" s="356"/>
      <c r="AA36" s="356"/>
      <c r="AB36" s="356"/>
      <c r="AC36" s="155"/>
      <c r="AD36" s="655" t="s">
        <v>60</v>
      </c>
      <c r="AE36" s="656"/>
      <c r="AF36" s="135">
        <f>AF30*70+AF31*75+AF32*25+AF33*60+AF35*45</f>
        <v>687.56302521008399</v>
      </c>
      <c r="AG36" s="356"/>
      <c r="AH36" s="356"/>
      <c r="AI36" s="356"/>
      <c r="AJ36" s="231"/>
    </row>
    <row r="37" spans="1:43" s="43" customFormat="1" ht="27" customHeight="1" x14ac:dyDescent="0.25">
      <c r="A37" s="44" t="s">
        <v>18</v>
      </c>
      <c r="B37" s="44"/>
      <c r="C37" s="44"/>
      <c r="D37" s="44"/>
      <c r="I37" s="43" t="s">
        <v>19</v>
      </c>
      <c r="K37" s="79" t="s">
        <v>20</v>
      </c>
      <c r="O37" s="79"/>
      <c r="P37" s="79" t="s">
        <v>21</v>
      </c>
      <c r="Q37" s="79"/>
      <c r="R37" s="79"/>
      <c r="V37" s="79"/>
      <c r="W37" s="44"/>
      <c r="Y37" s="43" t="s">
        <v>22</v>
      </c>
    </row>
    <row r="38" spans="1:43" s="74" customFormat="1" ht="18" customHeight="1" x14ac:dyDescent="0.3">
      <c r="A38" s="507" t="s">
        <v>69</v>
      </c>
      <c r="B38" s="507"/>
      <c r="C38" s="507"/>
      <c r="D38" s="507"/>
      <c r="E38" s="507"/>
      <c r="F38" s="507"/>
      <c r="G38" s="507"/>
      <c r="H38" s="507"/>
      <c r="I38" s="507"/>
      <c r="J38" s="507"/>
      <c r="K38" s="507"/>
      <c r="O38" s="53"/>
      <c r="P38" s="80"/>
      <c r="Q38" s="80"/>
      <c r="R38" s="80"/>
      <c r="V38" s="80"/>
      <c r="W38" s="80"/>
    </row>
    <row r="39" spans="1:43" s="48" customFormat="1" ht="18" customHeight="1" x14ac:dyDescent="0.25">
      <c r="A39" s="508" t="s">
        <v>13</v>
      </c>
      <c r="B39" s="508"/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</row>
    <row r="40" spans="1:43" s="48" customFormat="1" ht="18" customHeight="1" x14ac:dyDescent="0.3">
      <c r="A40" s="81" t="s">
        <v>12</v>
      </c>
      <c r="B40" s="81"/>
      <c r="C40" s="81"/>
      <c r="H40" s="53"/>
      <c r="I40" s="53"/>
      <c r="J40" s="53"/>
      <c r="K40" s="81"/>
      <c r="O40" s="52"/>
      <c r="P40" s="53"/>
      <c r="Q40" s="53"/>
      <c r="R40" s="53"/>
      <c r="U40" s="365"/>
      <c r="V40" s="264"/>
      <c r="W40" s="363"/>
      <c r="AA40" s="365"/>
      <c r="AB40" s="376"/>
      <c r="AC40" s="376"/>
      <c r="AD40" s="165"/>
      <c r="AE40" s="165"/>
      <c r="AF40" s="376"/>
      <c r="AG40" s="363"/>
    </row>
    <row r="41" spans="1:43" x14ac:dyDescent="0.25">
      <c r="U41" s="365"/>
      <c r="V41" s="264"/>
      <c r="W41" s="363"/>
      <c r="AA41" s="365"/>
      <c r="AB41" s="376"/>
      <c r="AC41" s="376"/>
      <c r="AD41" s="165"/>
      <c r="AE41" s="376"/>
      <c r="AF41" s="165"/>
      <c r="AG41" s="363"/>
      <c r="AH41" s="221"/>
    </row>
    <row r="42" spans="1:43" ht="21" x14ac:dyDescent="0.25">
      <c r="U42" s="365"/>
      <c r="V42" s="264"/>
      <c r="W42" s="363"/>
      <c r="AA42" s="365"/>
      <c r="AB42" s="376"/>
      <c r="AC42" s="376"/>
      <c r="AD42" s="165"/>
      <c r="AE42" s="165"/>
      <c r="AF42" s="376"/>
      <c r="AG42" s="363"/>
      <c r="AH42" s="221"/>
      <c r="AK42" s="262"/>
      <c r="AL42" s="265"/>
      <c r="AM42" s="141"/>
      <c r="AN42" s="180"/>
      <c r="AO42" s="181"/>
      <c r="AP42" s="140"/>
      <c r="AQ42" s="191"/>
    </row>
    <row r="43" spans="1:43" x14ac:dyDescent="0.25">
      <c r="U43" s="365"/>
      <c r="V43" s="376"/>
      <c r="W43" s="165"/>
      <c r="AA43" s="365"/>
      <c r="AB43" s="376"/>
      <c r="AC43" s="376"/>
      <c r="AD43" s="221"/>
      <c r="AE43" s="376"/>
      <c r="AF43" s="221"/>
      <c r="AG43" s="363"/>
      <c r="AH43" s="221"/>
      <c r="AK43" s="262"/>
      <c r="AL43" s="141"/>
      <c r="AM43" s="141"/>
      <c r="AN43" s="180"/>
      <c r="AO43" s="141"/>
      <c r="AP43" s="141"/>
      <c r="AQ43" s="191"/>
    </row>
    <row r="44" spans="1:43" x14ac:dyDescent="0.25">
      <c r="U44" s="365"/>
      <c r="V44" s="358"/>
      <c r="W44" s="358"/>
      <c r="AA44" s="365"/>
      <c r="AB44" s="376"/>
      <c r="AC44" s="376"/>
      <c r="AD44" s="221"/>
      <c r="AE44" s="221"/>
      <c r="AF44" s="221"/>
      <c r="AG44" s="363"/>
      <c r="AH44" s="221"/>
      <c r="AK44" s="258"/>
      <c r="AL44" s="258"/>
      <c r="AM44" s="258"/>
      <c r="AN44" s="180"/>
      <c r="AO44" s="141"/>
      <c r="AP44" s="141"/>
      <c r="AQ44" s="191"/>
    </row>
    <row r="45" spans="1:43" x14ac:dyDescent="0.25">
      <c r="S45" s="358"/>
      <c r="T45" s="358"/>
      <c r="U45" s="365"/>
      <c r="V45" s="358"/>
      <c r="W45" s="358"/>
      <c r="X45" s="358"/>
      <c r="AN45" s="180"/>
      <c r="AO45" s="141"/>
      <c r="AP45" s="141"/>
      <c r="AQ45" s="191"/>
    </row>
    <row r="46" spans="1:43" x14ac:dyDescent="0.25">
      <c r="S46" s="358"/>
      <c r="T46" s="358"/>
      <c r="U46" s="365"/>
      <c r="V46" s="358"/>
      <c r="W46" s="358"/>
      <c r="X46" s="358"/>
      <c r="AN46" s="180"/>
      <c r="AO46" s="141"/>
      <c r="AP46" s="141"/>
      <c r="AQ46" s="191"/>
    </row>
    <row r="47" spans="1:43" x14ac:dyDescent="0.25">
      <c r="S47" s="358"/>
      <c r="T47" s="358"/>
      <c r="U47" s="365"/>
      <c r="V47" s="229"/>
      <c r="W47" s="140"/>
      <c r="X47" s="358"/>
      <c r="AN47" s="180"/>
      <c r="AO47" s="140"/>
      <c r="AP47" s="140"/>
      <c r="AQ47" s="191"/>
    </row>
    <row r="48" spans="1:43" x14ac:dyDescent="0.25">
      <c r="S48" s="358"/>
      <c r="T48" s="358"/>
      <c r="U48" s="358"/>
      <c r="V48" s="358"/>
      <c r="W48" s="358"/>
      <c r="X48" s="358"/>
      <c r="AN48" s="191"/>
      <c r="AO48" s="188"/>
      <c r="AP48" s="178"/>
      <c r="AQ48" s="191"/>
    </row>
    <row r="49" spans="19:43" x14ac:dyDescent="0.25">
      <c r="S49" s="358"/>
      <c r="T49" s="358"/>
      <c r="U49" s="358"/>
      <c r="V49" s="358"/>
      <c r="W49" s="358"/>
      <c r="X49" s="358"/>
      <c r="AN49" s="191"/>
      <c r="AO49" s="191"/>
      <c r="AP49" s="140"/>
      <c r="AQ49" s="191"/>
    </row>
    <row r="50" spans="19:43" x14ac:dyDescent="0.25">
      <c r="AN50" s="166"/>
      <c r="AO50" s="166"/>
      <c r="AP50" s="166"/>
      <c r="AQ50" s="166"/>
    </row>
    <row r="51" spans="19:43" x14ac:dyDescent="0.25">
      <c r="AN51" s="166"/>
      <c r="AO51" s="166"/>
      <c r="AP51" s="140"/>
      <c r="AQ51" s="191"/>
    </row>
    <row r="52" spans="19:43" x14ac:dyDescent="0.25">
      <c r="AN52" s="166"/>
      <c r="AO52" s="166"/>
      <c r="AP52" s="167"/>
      <c r="AQ52" s="191"/>
    </row>
    <row r="53" spans="19:43" x14ac:dyDescent="0.25">
      <c r="AN53" s="166"/>
      <c r="AO53" s="166"/>
      <c r="AP53" s="167"/>
      <c r="AQ53" s="191"/>
    </row>
    <row r="54" spans="19:43" x14ac:dyDescent="0.25">
      <c r="AN54" s="166"/>
      <c r="AO54" s="166"/>
      <c r="AP54" s="168"/>
      <c r="AQ54" s="191"/>
    </row>
    <row r="55" spans="19:43" x14ac:dyDescent="0.25">
      <c r="AN55" s="166"/>
      <c r="AO55" s="166"/>
      <c r="AP55" s="168"/>
      <c r="AQ55" s="191"/>
    </row>
    <row r="56" spans="19:43" x14ac:dyDescent="0.25">
      <c r="AN56" s="194"/>
      <c r="AO56" s="194"/>
      <c r="AP56" s="162"/>
      <c r="AQ56" s="166"/>
    </row>
    <row r="57" spans="19:43" x14ac:dyDescent="0.25">
      <c r="AN57" s="195"/>
      <c r="AO57" s="195"/>
      <c r="AP57" s="163"/>
      <c r="AQ57" s="193"/>
    </row>
    <row r="58" spans="19:43" x14ac:dyDescent="0.25">
      <c r="AN58" s="190"/>
      <c r="AO58" s="190"/>
      <c r="AP58" s="190"/>
      <c r="AQ58" s="190"/>
    </row>
    <row r="59" spans="19:43" x14ac:dyDescent="0.25">
      <c r="AN59" s="190"/>
      <c r="AO59" s="190"/>
      <c r="AP59" s="190"/>
      <c r="AQ59" s="190"/>
    </row>
  </sheetData>
  <mergeCells count="92">
    <mergeCell ref="AD36:AE36"/>
    <mergeCell ref="A38:K38"/>
    <mergeCell ref="B29:C29"/>
    <mergeCell ref="J18:J21"/>
    <mergeCell ref="I17:I21"/>
    <mergeCell ref="A17:A21"/>
    <mergeCell ref="C18:C21"/>
    <mergeCell ref="B36:C36"/>
    <mergeCell ref="W33:X33"/>
    <mergeCell ref="W34:X34"/>
    <mergeCell ref="I36:J36"/>
    <mergeCell ref="P36:Q36"/>
    <mergeCell ref="W36:X36"/>
    <mergeCell ref="W35:X35"/>
    <mergeCell ref="AE18:AE21"/>
    <mergeCell ref="W30:X30"/>
    <mergeCell ref="A39:X39"/>
    <mergeCell ref="A7:A11"/>
    <mergeCell ref="A22:A26"/>
    <mergeCell ref="W32:X32"/>
    <mergeCell ref="A29:A36"/>
    <mergeCell ref="P29:Q29"/>
    <mergeCell ref="B17:B21"/>
    <mergeCell ref="B34:C34"/>
    <mergeCell ref="B35:C35"/>
    <mergeCell ref="P34:Q34"/>
    <mergeCell ref="P35:Q35"/>
    <mergeCell ref="I34:J34"/>
    <mergeCell ref="B12:B16"/>
    <mergeCell ref="I7:I11"/>
    <mergeCell ref="P17:P26"/>
    <mergeCell ref="P5:P16"/>
    <mergeCell ref="I30:J30"/>
    <mergeCell ref="I31:J31"/>
    <mergeCell ref="I32:J32"/>
    <mergeCell ref="P30:Q30"/>
    <mergeCell ref="P31:Q31"/>
    <mergeCell ref="P32:Q32"/>
    <mergeCell ref="AL30:AL34"/>
    <mergeCell ref="AK3:AL3"/>
    <mergeCell ref="AF3:AJ3"/>
    <mergeCell ref="Q28:R28"/>
    <mergeCell ref="AE28:AF28"/>
    <mergeCell ref="X18:X21"/>
    <mergeCell ref="W3:X3"/>
    <mergeCell ref="AD17:AD21"/>
    <mergeCell ref="AD7:AD11"/>
    <mergeCell ref="AD12:AD16"/>
    <mergeCell ref="W12:W16"/>
    <mergeCell ref="I12:I16"/>
    <mergeCell ref="W17:W21"/>
    <mergeCell ref="AM3:AN3"/>
    <mergeCell ref="AD5:AD6"/>
    <mergeCell ref="B7:B11"/>
    <mergeCell ref="B3:C3"/>
    <mergeCell ref="D3:H3"/>
    <mergeCell ref="I5:I6"/>
    <mergeCell ref="B5:B6"/>
    <mergeCell ref="R3:V3"/>
    <mergeCell ref="P3:Q3"/>
    <mergeCell ref="B33:C33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B31:C31"/>
    <mergeCell ref="B32:C32"/>
    <mergeCell ref="I22:I26"/>
    <mergeCell ref="I3:J3"/>
    <mergeCell ref="P33:Q33"/>
    <mergeCell ref="A12:A16"/>
    <mergeCell ref="I35:J35"/>
    <mergeCell ref="B22:B26"/>
    <mergeCell ref="B30:C30"/>
    <mergeCell ref="I33:J33"/>
    <mergeCell ref="AD35:AE35"/>
    <mergeCell ref="AD30:AE30"/>
    <mergeCell ref="W22:W26"/>
    <mergeCell ref="I29:J29"/>
    <mergeCell ref="AD22:AD26"/>
    <mergeCell ref="AD29:AE29"/>
    <mergeCell ref="W29:X29"/>
    <mergeCell ref="AD31:AE31"/>
    <mergeCell ref="AD32:AE32"/>
    <mergeCell ref="W31:X31"/>
    <mergeCell ref="AD33:AE33"/>
    <mergeCell ref="AD34:AE34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3"/>
  <sheetViews>
    <sheetView zoomScale="80" zoomScaleNormal="80" workbookViewId="0">
      <selection activeCell="K9" sqref="K9"/>
    </sheetView>
  </sheetViews>
  <sheetFormatPr defaultRowHeight="16.5" x14ac:dyDescent="0.25"/>
  <cols>
    <col min="1" max="1" width="9" style="5"/>
    <col min="2" max="2" width="9.625" style="5" customWidth="1"/>
    <col min="3" max="3" width="10.625" style="6" customWidth="1"/>
    <col min="4" max="4" width="8.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875" style="6" customWidth="1"/>
    <col min="11" max="11" width="7.625" style="5" customWidth="1"/>
    <col min="12" max="14" width="5.625" style="5" hidden="1" customWidth="1"/>
    <col min="15" max="15" width="5.625" style="5" customWidth="1"/>
    <col min="16" max="16" width="9.625" style="5" customWidth="1"/>
    <col min="17" max="17" width="10.625" style="5" customWidth="1"/>
    <col min="18" max="18" width="7.875" style="5" customWidth="1"/>
    <col min="19" max="21" width="5.625" style="5" hidden="1" customWidth="1"/>
    <col min="22" max="22" width="5.625" style="5" customWidth="1"/>
    <col min="23" max="23" width="9.625" style="6" customWidth="1"/>
    <col min="24" max="24" width="10.625" style="5" customWidth="1"/>
    <col min="25" max="25" width="8.5" style="5" customWidth="1"/>
    <col min="26" max="28" width="5.625" style="5" hidden="1" customWidth="1"/>
    <col min="29" max="29" width="5.625" style="5" customWidth="1"/>
    <col min="30" max="30" width="9.625" style="5" customWidth="1"/>
    <col min="31" max="31" width="11.125" style="5" customWidth="1"/>
    <col min="32" max="32" width="8.125" style="5" customWidth="1"/>
    <col min="33" max="35" width="5.625" style="5" hidden="1" customWidth="1"/>
    <col min="36" max="36" width="5.75" style="5" customWidth="1"/>
    <col min="37" max="16384" width="9" style="5"/>
  </cols>
  <sheetData>
    <row r="1" spans="1:55" s="1" customFormat="1" ht="21" x14ac:dyDescent="0.25">
      <c r="A1" s="587" t="s">
        <v>300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  <c r="AH1" s="587"/>
      <c r="AI1" s="587"/>
      <c r="AJ1" s="587"/>
    </row>
    <row r="2" spans="1:55" s="1" customFormat="1" ht="20.25" thickBot="1" x14ac:dyDescent="0.35">
      <c r="A2" s="2" t="s">
        <v>80</v>
      </c>
      <c r="B2" s="2"/>
      <c r="C2" s="2"/>
      <c r="D2" s="665" t="s">
        <v>5</v>
      </c>
      <c r="E2" s="665"/>
      <c r="F2" s="665"/>
      <c r="G2" s="665"/>
      <c r="H2" s="665"/>
      <c r="I2" s="665"/>
      <c r="J2" s="665"/>
      <c r="O2" s="666" t="s">
        <v>7</v>
      </c>
      <c r="P2" s="666"/>
      <c r="Q2" s="666"/>
      <c r="R2" s="666"/>
      <c r="S2" s="666"/>
      <c r="T2" s="666"/>
      <c r="U2" s="666"/>
      <c r="V2" s="666"/>
      <c r="W2" s="3"/>
      <c r="X2" s="667" t="s">
        <v>4</v>
      </c>
      <c r="Y2" s="667"/>
      <c r="Z2" s="667"/>
      <c r="AA2" s="667"/>
      <c r="AB2" s="667"/>
      <c r="AC2" s="667"/>
      <c r="AD2" s="667"/>
      <c r="AE2" s="667"/>
      <c r="AF2" s="667"/>
      <c r="AG2" s="667"/>
      <c r="AH2" s="667"/>
      <c r="AI2" s="667"/>
      <c r="AJ2" s="667"/>
      <c r="AK2" s="73"/>
      <c r="AL2" s="73"/>
      <c r="AM2" s="73"/>
      <c r="AN2" s="73"/>
    </row>
    <row r="3" spans="1:55" s="252" customFormat="1" ht="18" customHeight="1" thickBot="1" x14ac:dyDescent="0.3">
      <c r="A3" s="64" t="s">
        <v>97</v>
      </c>
      <c r="B3" s="668">
        <v>45068</v>
      </c>
      <c r="C3" s="669"/>
      <c r="D3" s="670" t="s">
        <v>113</v>
      </c>
      <c r="E3" s="671"/>
      <c r="F3" s="671"/>
      <c r="G3" s="671"/>
      <c r="H3" s="672"/>
      <c r="I3" s="668">
        <v>45069</v>
      </c>
      <c r="J3" s="669"/>
      <c r="K3" s="670" t="s">
        <v>100</v>
      </c>
      <c r="L3" s="671"/>
      <c r="M3" s="671"/>
      <c r="N3" s="671"/>
      <c r="O3" s="672"/>
      <c r="P3" s="668" t="s">
        <v>160</v>
      </c>
      <c r="Q3" s="669"/>
      <c r="R3" s="673" t="s">
        <v>99</v>
      </c>
      <c r="S3" s="674"/>
      <c r="T3" s="674"/>
      <c r="U3" s="674"/>
      <c r="V3" s="675"/>
      <c r="W3" s="668">
        <v>45071</v>
      </c>
      <c r="X3" s="676"/>
      <c r="Y3" s="670" t="s">
        <v>101</v>
      </c>
      <c r="Z3" s="671"/>
      <c r="AA3" s="671"/>
      <c r="AB3" s="671"/>
      <c r="AC3" s="672"/>
      <c r="AD3" s="668">
        <v>45072</v>
      </c>
      <c r="AE3" s="676"/>
      <c r="AF3" s="677" t="s">
        <v>47</v>
      </c>
      <c r="AG3" s="678"/>
      <c r="AH3" s="678"/>
      <c r="AI3" s="678"/>
      <c r="AJ3" s="679"/>
      <c r="AK3" s="686"/>
      <c r="AL3" s="687"/>
      <c r="AM3" s="66"/>
      <c r="AN3" s="66"/>
      <c r="AO3" s="273"/>
      <c r="AP3" s="273"/>
      <c r="AQ3" s="273"/>
    </row>
    <row r="4" spans="1:55" s="6" customFormat="1" ht="18" customHeight="1" x14ac:dyDescent="0.25">
      <c r="A4" s="458" t="s">
        <v>37</v>
      </c>
      <c r="B4" s="457" t="s">
        <v>62</v>
      </c>
      <c r="C4" s="60" t="s">
        <v>63</v>
      </c>
      <c r="D4" s="60" t="s">
        <v>109</v>
      </c>
      <c r="E4" s="347" t="s">
        <v>180</v>
      </c>
      <c r="F4" s="347" t="s">
        <v>181</v>
      </c>
      <c r="G4" s="347" t="s">
        <v>182</v>
      </c>
      <c r="H4" s="282" t="s">
        <v>64</v>
      </c>
      <c r="I4" s="281" t="s">
        <v>62</v>
      </c>
      <c r="J4" s="60" t="s">
        <v>63</v>
      </c>
      <c r="K4" s="60" t="s">
        <v>109</v>
      </c>
      <c r="L4" s="347" t="s">
        <v>180</v>
      </c>
      <c r="M4" s="347" t="s">
        <v>181</v>
      </c>
      <c r="N4" s="347" t="s">
        <v>182</v>
      </c>
      <c r="O4" s="282" t="s">
        <v>64</v>
      </c>
      <c r="P4" s="281" t="s">
        <v>62</v>
      </c>
      <c r="Q4" s="60" t="s">
        <v>63</v>
      </c>
      <c r="R4" s="60" t="s">
        <v>109</v>
      </c>
      <c r="S4" s="347" t="s">
        <v>180</v>
      </c>
      <c r="T4" s="347" t="s">
        <v>181</v>
      </c>
      <c r="U4" s="347" t="s">
        <v>182</v>
      </c>
      <c r="V4" s="461" t="s">
        <v>64</v>
      </c>
      <c r="W4" s="281" t="s">
        <v>62</v>
      </c>
      <c r="X4" s="60" t="s">
        <v>63</v>
      </c>
      <c r="Y4" s="60" t="s">
        <v>109</v>
      </c>
      <c r="Z4" s="460" t="s">
        <v>180</v>
      </c>
      <c r="AA4" s="460" t="s">
        <v>181</v>
      </c>
      <c r="AB4" s="460" t="s">
        <v>182</v>
      </c>
      <c r="AC4" s="283" t="s">
        <v>64</v>
      </c>
      <c r="AD4" s="281" t="s">
        <v>62</v>
      </c>
      <c r="AE4" s="60" t="s">
        <v>63</v>
      </c>
      <c r="AF4" s="60" t="s">
        <v>109</v>
      </c>
      <c r="AG4" s="347" t="s">
        <v>180</v>
      </c>
      <c r="AH4" s="347" t="s">
        <v>181</v>
      </c>
      <c r="AI4" s="347" t="s">
        <v>182</v>
      </c>
      <c r="AJ4" s="282" t="s">
        <v>64</v>
      </c>
      <c r="AL4" s="260"/>
      <c r="AP4" s="196"/>
      <c r="AQ4" s="66"/>
      <c r="AR4" s="66"/>
      <c r="AS4" s="66"/>
      <c r="AT4" s="57"/>
      <c r="AU4" s="57"/>
      <c r="AV4" s="57"/>
      <c r="AW4" s="57"/>
      <c r="AX4" s="57"/>
      <c r="AY4" s="57"/>
      <c r="AZ4" s="57"/>
      <c r="BA4" s="57"/>
      <c r="BB4" s="57"/>
      <c r="BC4" s="57"/>
    </row>
    <row r="5" spans="1:55" s="284" customFormat="1" ht="18" customHeight="1" x14ac:dyDescent="0.25">
      <c r="A5" s="683" t="s">
        <v>3</v>
      </c>
      <c r="B5" s="619" t="s">
        <v>81</v>
      </c>
      <c r="C5" s="115" t="s">
        <v>9</v>
      </c>
      <c r="D5" s="115">
        <v>100</v>
      </c>
      <c r="E5" s="115">
        <f>D5/20</f>
        <v>5</v>
      </c>
      <c r="F5" s="115"/>
      <c r="G5" s="115"/>
      <c r="H5" s="314"/>
      <c r="I5" s="600" t="s">
        <v>44</v>
      </c>
      <c r="J5" s="250" t="s">
        <v>124</v>
      </c>
      <c r="K5" s="250">
        <v>80</v>
      </c>
      <c r="L5" s="115">
        <f>K5/20</f>
        <v>4</v>
      </c>
      <c r="M5" s="115"/>
      <c r="N5" s="115"/>
      <c r="O5" s="315"/>
      <c r="P5" s="545" t="s">
        <v>264</v>
      </c>
      <c r="Q5" s="250" t="s">
        <v>265</v>
      </c>
      <c r="R5" s="250">
        <v>120</v>
      </c>
      <c r="S5" s="115">
        <f>R5/30</f>
        <v>4</v>
      </c>
      <c r="T5" s="115"/>
      <c r="U5" s="115"/>
      <c r="V5" s="225"/>
      <c r="W5" s="566" t="s">
        <v>81</v>
      </c>
      <c r="X5" s="115" t="s">
        <v>9</v>
      </c>
      <c r="Y5" s="115">
        <v>100</v>
      </c>
      <c r="Z5" s="115">
        <f>Y5/20</f>
        <v>5</v>
      </c>
      <c r="AA5" s="115"/>
      <c r="AB5" s="115"/>
      <c r="AC5" s="314"/>
      <c r="AD5" s="600" t="s">
        <v>304</v>
      </c>
      <c r="AE5" s="115" t="s">
        <v>125</v>
      </c>
      <c r="AF5" s="115">
        <v>90</v>
      </c>
      <c r="AG5" s="115">
        <f>AF5/20</f>
        <v>4.5</v>
      </c>
      <c r="AH5" s="115"/>
      <c r="AI5" s="115"/>
      <c r="AJ5" s="315"/>
      <c r="AK5" s="5"/>
      <c r="AL5" s="5"/>
      <c r="AP5" s="5"/>
      <c r="AQ5" s="660"/>
      <c r="AR5" s="273"/>
      <c r="AS5" s="273"/>
      <c r="AT5" s="273"/>
      <c r="AU5" s="199"/>
      <c r="AV5" s="230"/>
      <c r="AW5" s="230"/>
      <c r="AX5" s="230"/>
      <c r="AY5" s="230"/>
      <c r="AZ5" s="230"/>
      <c r="BA5" s="230"/>
      <c r="BB5" s="230"/>
      <c r="BC5" s="230"/>
    </row>
    <row r="6" spans="1:55" s="284" customFormat="1" ht="18" customHeight="1" x14ac:dyDescent="0.25">
      <c r="A6" s="684"/>
      <c r="B6" s="619"/>
      <c r="C6" s="115"/>
      <c r="D6" s="115"/>
      <c r="E6" s="115"/>
      <c r="F6" s="115"/>
      <c r="G6" s="115"/>
      <c r="H6" s="328"/>
      <c r="I6" s="601"/>
      <c r="J6" s="218" t="s">
        <v>126</v>
      </c>
      <c r="K6" s="218">
        <v>20</v>
      </c>
      <c r="L6" s="115">
        <f>K6/20</f>
        <v>1</v>
      </c>
      <c r="M6" s="115"/>
      <c r="N6" s="115"/>
      <c r="O6" s="315"/>
      <c r="P6" s="546"/>
      <c r="Q6" s="250" t="s">
        <v>197</v>
      </c>
      <c r="R6" s="250">
        <v>45</v>
      </c>
      <c r="S6" s="115"/>
      <c r="T6" s="115"/>
      <c r="U6" s="115">
        <f>R6/100</f>
        <v>0.45</v>
      </c>
      <c r="V6" s="225"/>
      <c r="W6" s="566"/>
      <c r="X6" s="115"/>
      <c r="Y6" s="115"/>
      <c r="Z6" s="115"/>
      <c r="AA6" s="115"/>
      <c r="AB6" s="115"/>
      <c r="AC6" s="455"/>
      <c r="AD6" s="601"/>
      <c r="AE6" s="115" t="s">
        <v>305</v>
      </c>
      <c r="AF6" s="115">
        <v>30</v>
      </c>
      <c r="AG6" s="115">
        <f>AF6/85</f>
        <v>0.35294117647058826</v>
      </c>
      <c r="AH6" s="115"/>
      <c r="AI6" s="115"/>
      <c r="AJ6" s="315"/>
      <c r="AK6" s="5"/>
      <c r="AL6" s="5"/>
      <c r="AP6" s="5"/>
      <c r="AQ6" s="660"/>
      <c r="AR6" s="140"/>
      <c r="AS6" s="273"/>
      <c r="AT6" s="273"/>
      <c r="AU6" s="199"/>
      <c r="AV6" s="230"/>
      <c r="AW6" s="230"/>
      <c r="AX6" s="230"/>
      <c r="AY6" s="230"/>
      <c r="AZ6" s="230"/>
      <c r="BA6" s="230"/>
      <c r="BB6" s="230"/>
      <c r="BC6" s="230"/>
    </row>
    <row r="7" spans="1:55" s="284" customFormat="1" ht="18" customHeight="1" x14ac:dyDescent="0.25">
      <c r="A7" s="683" t="s">
        <v>39</v>
      </c>
      <c r="B7" s="571" t="s">
        <v>328</v>
      </c>
      <c r="C7" s="219" t="s">
        <v>329</v>
      </c>
      <c r="D7" s="299">
        <v>95</v>
      </c>
      <c r="E7" s="189"/>
      <c r="F7" s="189">
        <f>D7/140</f>
        <v>0.6785714285714286</v>
      </c>
      <c r="G7" s="189"/>
      <c r="H7" s="397"/>
      <c r="I7" s="557" t="s">
        <v>384</v>
      </c>
      <c r="J7" s="348" t="s">
        <v>66</v>
      </c>
      <c r="K7" s="174">
        <v>80</v>
      </c>
      <c r="L7" s="189"/>
      <c r="M7" s="189">
        <f>K7*0.8/30</f>
        <v>2.1333333333333333</v>
      </c>
      <c r="N7" s="189"/>
      <c r="O7" s="315"/>
      <c r="P7" s="546"/>
      <c r="Q7" s="250" t="s">
        <v>266</v>
      </c>
      <c r="R7" s="250">
        <v>20</v>
      </c>
      <c r="S7" s="189">
        <f>R7/85</f>
        <v>0.23529411764705882</v>
      </c>
      <c r="T7" s="189"/>
      <c r="U7" s="189"/>
      <c r="V7" s="225"/>
      <c r="W7" s="570" t="s">
        <v>387</v>
      </c>
      <c r="X7" s="174" t="s">
        <v>150</v>
      </c>
      <c r="Y7" s="115">
        <v>110</v>
      </c>
      <c r="Z7" s="189"/>
      <c r="AA7" s="189">
        <f>Y7*0.65/35</f>
        <v>2.0428571428571427</v>
      </c>
      <c r="AB7" s="189"/>
      <c r="AC7" s="320"/>
      <c r="AD7" s="570" t="s">
        <v>127</v>
      </c>
      <c r="AE7" s="174" t="s">
        <v>388</v>
      </c>
      <c r="AF7" s="76">
        <v>70</v>
      </c>
      <c r="AG7" s="189"/>
      <c r="AH7" s="189">
        <f>AF7/30</f>
        <v>2.3333333333333335</v>
      </c>
      <c r="AI7" s="189"/>
      <c r="AJ7" s="397"/>
      <c r="AK7" s="5"/>
      <c r="AL7" s="5"/>
      <c r="AP7" s="5"/>
      <c r="AQ7" s="660"/>
      <c r="AR7" s="140"/>
      <c r="AS7" s="140"/>
      <c r="AT7" s="273"/>
      <c r="AU7" s="199"/>
      <c r="AV7" s="230"/>
      <c r="AW7" s="230"/>
      <c r="AX7" s="230"/>
      <c r="AY7" s="230"/>
      <c r="AZ7" s="230"/>
      <c r="BA7" s="230"/>
      <c r="BB7" s="230"/>
      <c r="BC7" s="230"/>
    </row>
    <row r="8" spans="1:55" s="284" customFormat="1" ht="18" customHeight="1" x14ac:dyDescent="0.25">
      <c r="A8" s="683"/>
      <c r="B8" s="572"/>
      <c r="C8" s="250" t="s">
        <v>105</v>
      </c>
      <c r="D8" s="250">
        <v>30</v>
      </c>
      <c r="E8" s="175">
        <f>D8/90</f>
        <v>0.33333333333333331</v>
      </c>
      <c r="F8" s="175"/>
      <c r="G8" s="189"/>
      <c r="H8" s="397"/>
      <c r="I8" s="558"/>
      <c r="J8" s="351" t="s">
        <v>385</v>
      </c>
      <c r="K8" s="12" t="s">
        <v>196</v>
      </c>
      <c r="L8" s="175"/>
      <c r="M8" s="189"/>
      <c r="N8" s="189"/>
      <c r="O8" s="315"/>
      <c r="P8" s="546"/>
      <c r="Q8" s="250" t="s">
        <v>121</v>
      </c>
      <c r="R8" s="250">
        <v>20</v>
      </c>
      <c r="S8" s="175"/>
      <c r="T8" s="175"/>
      <c r="U8" s="189">
        <f>R8/100</f>
        <v>0.2</v>
      </c>
      <c r="V8" s="225"/>
      <c r="W8" s="661"/>
      <c r="X8" s="174" t="s">
        <v>151</v>
      </c>
      <c r="Y8" s="115" t="s">
        <v>152</v>
      </c>
      <c r="Z8" s="189"/>
      <c r="AA8" s="189"/>
      <c r="AB8" s="189"/>
      <c r="AC8" s="320"/>
      <c r="AD8" s="578"/>
      <c r="AE8" s="174" t="s">
        <v>129</v>
      </c>
      <c r="AF8" s="76">
        <v>30</v>
      </c>
      <c r="AG8" s="189"/>
      <c r="AH8" s="189"/>
      <c r="AI8" s="189">
        <f>AF8/100</f>
        <v>0.3</v>
      </c>
      <c r="AJ8" s="397"/>
      <c r="AK8" s="5"/>
      <c r="AL8" s="5"/>
      <c r="AP8" s="5"/>
      <c r="AQ8" s="660"/>
      <c r="AR8" s="140"/>
      <c r="AS8" s="140"/>
      <c r="AT8" s="273"/>
      <c r="AU8" s="221"/>
      <c r="AV8" s="5"/>
      <c r="AW8" s="5"/>
      <c r="AX8" s="5"/>
      <c r="AY8" s="230"/>
      <c r="AZ8" s="230"/>
      <c r="BA8" s="230"/>
      <c r="BB8" s="230"/>
      <c r="BC8" s="230"/>
    </row>
    <row r="9" spans="1:55" s="284" customFormat="1" ht="18" customHeight="1" x14ac:dyDescent="0.25">
      <c r="A9" s="683"/>
      <c r="B9" s="572"/>
      <c r="C9" s="250" t="s">
        <v>247</v>
      </c>
      <c r="D9" s="250">
        <v>15</v>
      </c>
      <c r="E9" s="175"/>
      <c r="F9" s="189"/>
      <c r="G9" s="189">
        <f>D9/100</f>
        <v>0.15</v>
      </c>
      <c r="H9" s="397"/>
      <c r="I9" s="558"/>
      <c r="J9" s="224" t="s">
        <v>74</v>
      </c>
      <c r="K9" s="174">
        <v>30</v>
      </c>
      <c r="L9" s="175"/>
      <c r="M9" s="189"/>
      <c r="N9" s="175">
        <f>K9/100</f>
        <v>0.3</v>
      </c>
      <c r="O9" s="63"/>
      <c r="P9" s="546"/>
      <c r="Q9" s="250" t="s">
        <v>267</v>
      </c>
      <c r="R9" s="250">
        <v>55</v>
      </c>
      <c r="S9" s="175"/>
      <c r="T9" s="189">
        <f>R9/30</f>
        <v>1.8333333333333333</v>
      </c>
      <c r="U9" s="189"/>
      <c r="V9" s="225"/>
      <c r="W9" s="661"/>
      <c r="X9" s="187" t="s">
        <v>369</v>
      </c>
      <c r="Y9" s="115" t="s">
        <v>152</v>
      </c>
      <c r="Z9" s="189"/>
      <c r="AA9" s="189"/>
      <c r="AB9" s="189"/>
      <c r="AC9" s="318"/>
      <c r="AD9" s="578"/>
      <c r="AE9" s="322" t="s">
        <v>65</v>
      </c>
      <c r="AF9" s="76">
        <v>5</v>
      </c>
      <c r="AG9" s="189"/>
      <c r="AH9" s="189"/>
      <c r="AI9" s="189">
        <f>AF9/100</f>
        <v>0.05</v>
      </c>
      <c r="AJ9" s="397"/>
      <c r="AK9" s="5"/>
      <c r="AL9" s="5"/>
      <c r="AP9" s="5"/>
      <c r="AQ9" s="660"/>
      <c r="AR9" s="78"/>
      <c r="AS9" s="166"/>
      <c r="AT9" s="273"/>
      <c r="AU9" s="273"/>
      <c r="AV9" s="252"/>
      <c r="AW9" s="252"/>
      <c r="AX9" s="252"/>
      <c r="AY9" s="230"/>
      <c r="AZ9" s="230"/>
      <c r="BA9" s="230"/>
      <c r="BB9" s="230"/>
      <c r="BC9" s="230"/>
    </row>
    <row r="10" spans="1:55" s="284" customFormat="1" ht="18" customHeight="1" x14ac:dyDescent="0.25">
      <c r="A10" s="683"/>
      <c r="B10" s="572"/>
      <c r="C10" s="250"/>
      <c r="D10" s="250"/>
      <c r="E10" s="99"/>
      <c r="F10" s="189"/>
      <c r="G10" s="189"/>
      <c r="H10" s="397"/>
      <c r="I10" s="558"/>
      <c r="J10" s="351"/>
      <c r="K10" s="174"/>
      <c r="L10" s="99"/>
      <c r="M10" s="189"/>
      <c r="N10" s="189"/>
      <c r="O10" s="336"/>
      <c r="P10" s="546"/>
      <c r="Q10" s="444" t="s">
        <v>245</v>
      </c>
      <c r="R10" s="250">
        <v>25</v>
      </c>
      <c r="S10" s="99"/>
      <c r="T10" s="189">
        <f>R10/50</f>
        <v>0.5</v>
      </c>
      <c r="U10" s="189"/>
      <c r="V10" s="225"/>
      <c r="W10" s="661"/>
      <c r="X10" s="187" t="s">
        <v>389</v>
      </c>
      <c r="Y10" s="187">
        <v>10</v>
      </c>
      <c r="Z10" s="189"/>
      <c r="AA10" s="189"/>
      <c r="AB10" s="189">
        <f t="shared" ref="AB10" si="0">Y10/100</f>
        <v>0.1</v>
      </c>
      <c r="AC10" s="318"/>
      <c r="AD10" s="578"/>
      <c r="AE10" s="324" t="s">
        <v>390</v>
      </c>
      <c r="AF10" s="76">
        <v>1</v>
      </c>
      <c r="AG10" s="189"/>
      <c r="AH10" s="189"/>
      <c r="AI10" s="189"/>
      <c r="AJ10" s="397"/>
      <c r="AK10" s="5"/>
      <c r="AL10" s="5"/>
      <c r="AP10" s="5"/>
      <c r="AQ10" s="221"/>
      <c r="AR10" s="221"/>
      <c r="AS10" s="221"/>
      <c r="AT10" s="221"/>
      <c r="AU10" s="165"/>
      <c r="AV10" s="57"/>
      <c r="AW10" s="57"/>
      <c r="AX10" s="57"/>
      <c r="AY10" s="230"/>
      <c r="AZ10" s="230"/>
      <c r="BA10" s="230"/>
      <c r="BB10" s="230"/>
      <c r="BC10" s="230"/>
    </row>
    <row r="11" spans="1:55" s="284" customFormat="1" ht="18" customHeight="1" x14ac:dyDescent="0.25">
      <c r="A11" s="683"/>
      <c r="B11" s="573"/>
      <c r="C11" s="250"/>
      <c r="D11" s="250"/>
      <c r="E11" s="189"/>
      <c r="F11" s="189"/>
      <c r="G11" s="189"/>
      <c r="H11" s="397"/>
      <c r="I11" s="559"/>
      <c r="J11" s="348"/>
      <c r="K11" s="174"/>
      <c r="L11" s="189"/>
      <c r="M11" s="189"/>
      <c r="N11" s="189"/>
      <c r="O11" s="336"/>
      <c r="P11" s="546"/>
      <c r="Q11" s="383" t="s">
        <v>41</v>
      </c>
      <c r="R11" s="223">
        <v>15</v>
      </c>
      <c r="S11" s="189"/>
      <c r="T11" s="189"/>
      <c r="U11" s="189">
        <f>R11/100</f>
        <v>0.15</v>
      </c>
      <c r="V11" s="225"/>
      <c r="W11" s="662"/>
      <c r="X11" s="187"/>
      <c r="Y11" s="187"/>
      <c r="Z11" s="189"/>
      <c r="AA11" s="189"/>
      <c r="AB11" s="189"/>
      <c r="AC11" s="318"/>
      <c r="AD11" s="579"/>
      <c r="AE11" s="76"/>
      <c r="AF11" s="76"/>
      <c r="AG11" s="189"/>
      <c r="AH11" s="189"/>
      <c r="AI11" s="189"/>
      <c r="AJ11" s="397"/>
      <c r="AK11" s="5"/>
      <c r="AL11" s="365"/>
      <c r="AM11" s="376"/>
      <c r="AN11" s="376"/>
      <c r="AO11" s="165"/>
      <c r="AP11" s="165"/>
      <c r="AQ11" s="376"/>
      <c r="AR11" s="363"/>
      <c r="AS11" s="221"/>
      <c r="AT11" s="221"/>
      <c r="AU11" s="221"/>
      <c r="AV11" s="5"/>
      <c r="AW11" s="5"/>
      <c r="AX11" s="5"/>
      <c r="AY11" s="230"/>
      <c r="AZ11" s="230"/>
      <c r="BA11" s="230"/>
      <c r="BB11" s="230"/>
      <c r="BC11" s="230"/>
    </row>
    <row r="12" spans="1:55" s="284" customFormat="1" ht="18" customHeight="1" x14ac:dyDescent="0.25">
      <c r="A12" s="685" t="s">
        <v>40</v>
      </c>
      <c r="B12" s="571" t="s">
        <v>272</v>
      </c>
      <c r="C12" s="219" t="s">
        <v>273</v>
      </c>
      <c r="D12" s="250">
        <v>40</v>
      </c>
      <c r="E12" s="175"/>
      <c r="F12" s="175">
        <f>D12/30</f>
        <v>1.3333333333333333</v>
      </c>
      <c r="G12" s="189"/>
      <c r="H12" s="397"/>
      <c r="I12" s="570" t="s">
        <v>386</v>
      </c>
      <c r="J12" s="98" t="s">
        <v>359</v>
      </c>
      <c r="K12" s="174">
        <v>15</v>
      </c>
      <c r="L12" s="175"/>
      <c r="M12" s="175">
        <f>K12/35</f>
        <v>0.42857142857142855</v>
      </c>
      <c r="N12" s="189"/>
      <c r="O12" s="225"/>
      <c r="P12" s="546"/>
      <c r="Q12" s="224" t="s">
        <v>292</v>
      </c>
      <c r="R12" s="223">
        <v>20</v>
      </c>
      <c r="S12" s="175"/>
      <c r="T12" s="189"/>
      <c r="U12" s="189">
        <f>R12/100</f>
        <v>0.2</v>
      </c>
      <c r="V12" s="263"/>
      <c r="W12" s="570" t="s">
        <v>391</v>
      </c>
      <c r="X12" s="189" t="s">
        <v>220</v>
      </c>
      <c r="Y12" s="219">
        <v>35</v>
      </c>
      <c r="Z12" s="175">
        <f>Y12/85</f>
        <v>0.41176470588235292</v>
      </c>
      <c r="AA12" s="175"/>
      <c r="AB12" s="189"/>
      <c r="AC12" s="315"/>
      <c r="AD12" s="633" t="s">
        <v>392</v>
      </c>
      <c r="AE12" s="384" t="s">
        <v>115</v>
      </c>
      <c r="AF12" s="384">
        <v>25</v>
      </c>
      <c r="AG12" s="175"/>
      <c r="AH12" s="175">
        <f>AF12/55</f>
        <v>0.45454545454545453</v>
      </c>
      <c r="AI12" s="189"/>
      <c r="AJ12" s="397"/>
      <c r="AK12" s="5"/>
      <c r="AL12" s="365"/>
      <c r="AM12" s="376"/>
      <c r="AN12" s="376"/>
      <c r="AO12" s="165"/>
      <c r="AP12" s="376"/>
      <c r="AQ12" s="165"/>
      <c r="AR12" s="363"/>
      <c r="AS12" s="221"/>
      <c r="AT12" s="221"/>
      <c r="AU12" s="221"/>
      <c r="AV12" s="5"/>
      <c r="AW12" s="5"/>
      <c r="AX12" s="5"/>
      <c r="AY12" s="230"/>
      <c r="AZ12" s="230"/>
      <c r="BA12" s="230"/>
      <c r="BB12" s="230"/>
      <c r="BC12" s="230"/>
    </row>
    <row r="13" spans="1:55" s="284" customFormat="1" ht="18" customHeight="1" x14ac:dyDescent="0.25">
      <c r="A13" s="683"/>
      <c r="B13" s="572"/>
      <c r="C13" s="219" t="s">
        <v>274</v>
      </c>
      <c r="D13" s="219" t="s">
        <v>199</v>
      </c>
      <c r="E13" s="175"/>
      <c r="F13" s="189"/>
      <c r="G13" s="189"/>
      <c r="H13" s="397"/>
      <c r="I13" s="661"/>
      <c r="J13" s="98" t="s">
        <v>119</v>
      </c>
      <c r="K13" s="174">
        <v>65</v>
      </c>
      <c r="L13" s="175"/>
      <c r="M13" s="189"/>
      <c r="N13" s="175">
        <f>K13/100</f>
        <v>0.65</v>
      </c>
      <c r="O13" s="225"/>
      <c r="P13" s="546"/>
      <c r="Q13" s="383" t="s">
        <v>293</v>
      </c>
      <c r="R13" s="383">
        <v>30</v>
      </c>
      <c r="S13" s="175"/>
      <c r="T13" s="189">
        <f>R13/140</f>
        <v>0.21428571428571427</v>
      </c>
      <c r="U13" s="189"/>
      <c r="V13" s="225"/>
      <c r="W13" s="558"/>
      <c r="X13" s="189" t="s">
        <v>41</v>
      </c>
      <c r="Y13" s="219">
        <v>15</v>
      </c>
      <c r="Z13" s="175"/>
      <c r="AA13" s="189"/>
      <c r="AB13" s="189">
        <f t="shared" ref="AB13:AB15" si="1">Y13/100</f>
        <v>0.15</v>
      </c>
      <c r="AC13" s="63"/>
      <c r="AD13" s="561"/>
      <c r="AE13" s="322" t="s">
        <v>65</v>
      </c>
      <c r="AF13" s="76">
        <v>50</v>
      </c>
      <c r="AG13" s="175"/>
      <c r="AH13" s="189"/>
      <c r="AI13" s="189">
        <f>AF13/100</f>
        <v>0.5</v>
      </c>
      <c r="AJ13" s="397"/>
      <c r="AK13" s="5"/>
      <c r="AL13" s="365"/>
      <c r="AM13" s="376"/>
      <c r="AN13" s="376"/>
      <c r="AO13" s="165"/>
      <c r="AP13" s="165"/>
      <c r="AQ13" s="376"/>
      <c r="AR13" s="363"/>
      <c r="AS13" s="221"/>
      <c r="AT13" s="221"/>
      <c r="AU13" s="221"/>
      <c r="AV13" s="5"/>
      <c r="AW13" s="5"/>
      <c r="AX13" s="5"/>
      <c r="AY13" s="230"/>
      <c r="AZ13" s="230"/>
      <c r="BA13" s="230"/>
      <c r="BB13" s="230"/>
      <c r="BC13" s="230"/>
    </row>
    <row r="14" spans="1:55" s="284" customFormat="1" ht="18" customHeight="1" x14ac:dyDescent="0.25">
      <c r="A14" s="683"/>
      <c r="B14" s="572"/>
      <c r="C14" s="383" t="s">
        <v>275</v>
      </c>
      <c r="D14" s="219">
        <v>25</v>
      </c>
      <c r="E14" s="175"/>
      <c r="F14" s="175"/>
      <c r="G14" s="189">
        <f>D14/100</f>
        <v>0.25</v>
      </c>
      <c r="H14" s="397"/>
      <c r="I14" s="661"/>
      <c r="J14" s="334" t="s">
        <v>65</v>
      </c>
      <c r="K14" s="174">
        <v>5</v>
      </c>
      <c r="L14" s="175"/>
      <c r="M14" s="175"/>
      <c r="N14" s="175">
        <f>K14/100</f>
        <v>0.05</v>
      </c>
      <c r="O14" s="225"/>
      <c r="P14" s="546"/>
      <c r="Q14" s="720" t="s">
        <v>407</v>
      </c>
      <c r="R14" s="12" t="s">
        <v>196</v>
      </c>
      <c r="S14" s="175"/>
      <c r="T14" s="175"/>
      <c r="U14" s="189"/>
      <c r="V14" s="225"/>
      <c r="W14" s="558"/>
      <c r="X14" s="189" t="s">
        <v>66</v>
      </c>
      <c r="Y14" s="219">
        <v>15</v>
      </c>
      <c r="Z14" s="175"/>
      <c r="AA14" s="175">
        <f>Y14/30</f>
        <v>0.5</v>
      </c>
      <c r="AB14" s="189"/>
      <c r="AC14" s="315"/>
      <c r="AD14" s="561"/>
      <c r="AE14" s="384" t="s">
        <v>236</v>
      </c>
      <c r="AF14" s="384">
        <v>10</v>
      </c>
      <c r="AG14" s="175"/>
      <c r="AH14" s="175"/>
      <c r="AI14" s="189">
        <f>AF14/100</f>
        <v>0.1</v>
      </c>
      <c r="AJ14" s="397"/>
      <c r="AK14" s="5"/>
      <c r="AL14" s="365"/>
      <c r="AM14" s="376"/>
      <c r="AN14" s="376"/>
      <c r="AO14" s="221"/>
      <c r="AP14" s="376"/>
      <c r="AQ14" s="221"/>
      <c r="AR14" s="363"/>
      <c r="AS14" s="221"/>
      <c r="AT14" s="221"/>
      <c r="AU14" s="221"/>
      <c r="AV14" s="5"/>
      <c r="AW14" s="5"/>
      <c r="AX14" s="5"/>
      <c r="AY14" s="230"/>
      <c r="AZ14" s="230"/>
      <c r="BA14" s="230"/>
      <c r="BB14" s="230"/>
      <c r="BC14" s="230"/>
    </row>
    <row r="15" spans="1:55" s="284" customFormat="1" ht="18" customHeight="1" x14ac:dyDescent="0.25">
      <c r="A15" s="683"/>
      <c r="B15" s="572"/>
      <c r="C15" s="303"/>
      <c r="D15" s="219"/>
      <c r="E15" s="99"/>
      <c r="F15" s="189"/>
      <c r="G15" s="99"/>
      <c r="H15" s="397"/>
      <c r="I15" s="661"/>
      <c r="J15" s="98"/>
      <c r="K15" s="174"/>
      <c r="L15" s="99"/>
      <c r="M15" s="99"/>
      <c r="N15" s="99"/>
      <c r="O15" s="225"/>
      <c r="P15" s="546"/>
      <c r="Q15" s="383"/>
      <c r="R15" s="223"/>
      <c r="S15" s="99"/>
      <c r="T15" s="189"/>
      <c r="U15" s="99"/>
      <c r="V15" s="225"/>
      <c r="W15" s="558"/>
      <c r="X15" s="250" t="s">
        <v>129</v>
      </c>
      <c r="Y15" s="250">
        <v>20</v>
      </c>
      <c r="Z15" s="99"/>
      <c r="AA15" s="99"/>
      <c r="AB15" s="189">
        <f t="shared" si="1"/>
        <v>0.2</v>
      </c>
      <c r="AC15" s="315"/>
      <c r="AD15" s="561"/>
      <c r="AE15" s="384"/>
      <c r="AF15" s="384"/>
      <c r="AG15" s="99"/>
      <c r="AH15" s="189"/>
      <c r="AI15" s="189"/>
      <c r="AJ15" s="397"/>
      <c r="AK15" s="5"/>
      <c r="AL15" s="365"/>
      <c r="AM15" s="376"/>
      <c r="AN15" s="376"/>
      <c r="AO15" s="221"/>
      <c r="AP15" s="221"/>
      <c r="AQ15" s="221"/>
      <c r="AR15" s="363"/>
      <c r="AS15" s="221"/>
      <c r="AT15" s="221"/>
      <c r="AU15" s="221"/>
      <c r="AV15" s="5"/>
      <c r="AW15" s="5"/>
      <c r="AX15" s="5"/>
      <c r="AY15" s="230"/>
      <c r="AZ15" s="230"/>
      <c r="BA15" s="230"/>
      <c r="BB15" s="230"/>
      <c r="BC15" s="230"/>
    </row>
    <row r="16" spans="1:55" s="284" customFormat="1" ht="18" customHeight="1" x14ac:dyDescent="0.25">
      <c r="A16" s="683"/>
      <c r="B16" s="573"/>
      <c r="C16" s="127"/>
      <c r="D16" s="250"/>
      <c r="E16" s="99"/>
      <c r="F16" s="99"/>
      <c r="G16" s="99"/>
      <c r="H16" s="397"/>
      <c r="I16" s="662"/>
      <c r="J16" s="375"/>
      <c r="K16" s="174"/>
      <c r="L16" s="99"/>
      <c r="M16" s="99"/>
      <c r="N16" s="99"/>
      <c r="O16" s="225"/>
      <c r="P16" s="546"/>
      <c r="Q16" s="390"/>
      <c r="R16" s="390"/>
      <c r="S16" s="99"/>
      <c r="T16" s="99"/>
      <c r="U16" s="99"/>
      <c r="V16" s="225"/>
      <c r="W16" s="559"/>
      <c r="X16" s="220"/>
      <c r="Y16" s="220"/>
      <c r="Z16" s="99"/>
      <c r="AA16" s="99"/>
      <c r="AB16" s="99"/>
      <c r="AC16" s="63"/>
      <c r="AD16" s="561"/>
      <c r="AE16" s="384"/>
      <c r="AF16" s="384"/>
      <c r="AG16" s="99"/>
      <c r="AH16" s="99"/>
      <c r="AI16" s="99"/>
      <c r="AJ16" s="397"/>
      <c r="AK16" s="5"/>
      <c r="AL16" s="5"/>
      <c r="AP16" s="5"/>
      <c r="AQ16" s="221"/>
      <c r="AR16" s="221"/>
      <c r="AS16" s="221"/>
      <c r="AT16" s="221"/>
      <c r="AU16" s="221"/>
      <c r="AV16" s="5"/>
      <c r="AW16" s="5"/>
      <c r="AX16" s="5"/>
      <c r="AY16" s="230"/>
      <c r="AZ16" s="230"/>
      <c r="BA16" s="230"/>
      <c r="BB16" s="230"/>
      <c r="BC16" s="230"/>
    </row>
    <row r="17" spans="1:55" ht="18" customHeight="1" x14ac:dyDescent="0.25">
      <c r="A17" s="692" t="s">
        <v>58</v>
      </c>
      <c r="B17" s="695" t="s">
        <v>51</v>
      </c>
      <c r="C17" s="219" t="s">
        <v>118</v>
      </c>
      <c r="D17" s="250">
        <v>75</v>
      </c>
      <c r="E17" s="348"/>
      <c r="F17" s="348"/>
      <c r="G17" s="189">
        <f>D17/100</f>
        <v>0.75</v>
      </c>
      <c r="H17" s="397"/>
      <c r="I17" s="663" t="s">
        <v>51</v>
      </c>
      <c r="J17" s="174" t="s">
        <v>154</v>
      </c>
      <c r="K17" s="115">
        <v>75</v>
      </c>
      <c r="L17" s="348"/>
      <c r="M17" s="348"/>
      <c r="N17" s="189">
        <f>K17/100</f>
        <v>0.75</v>
      </c>
      <c r="O17" s="4"/>
      <c r="P17" s="649" t="s">
        <v>268</v>
      </c>
      <c r="Q17" s="70" t="s">
        <v>269</v>
      </c>
      <c r="R17" s="223">
        <v>50</v>
      </c>
      <c r="S17" s="473">
        <f>R17/30</f>
        <v>1.6666666666666667</v>
      </c>
      <c r="T17" s="348"/>
      <c r="U17" s="189"/>
      <c r="V17" s="225"/>
      <c r="W17" s="562" t="s">
        <v>135</v>
      </c>
      <c r="X17" s="98" t="s">
        <v>154</v>
      </c>
      <c r="Y17" s="174">
        <v>75</v>
      </c>
      <c r="Z17" s="348"/>
      <c r="AA17" s="348"/>
      <c r="AB17" s="189">
        <f>Y17/100</f>
        <v>0.75</v>
      </c>
      <c r="AC17" s="4"/>
      <c r="AD17" s="562" t="s">
        <v>135</v>
      </c>
      <c r="AE17" s="98" t="s">
        <v>154</v>
      </c>
      <c r="AF17" s="174">
        <v>75</v>
      </c>
      <c r="AG17" s="348"/>
      <c r="AH17" s="348"/>
      <c r="AI17" s="189">
        <f>AF17/100</f>
        <v>0.75</v>
      </c>
      <c r="AJ17" s="397"/>
      <c r="AQ17" s="221"/>
      <c r="AR17" s="221"/>
      <c r="AS17" s="221"/>
      <c r="AT17" s="221"/>
      <c r="AU17" s="221"/>
      <c r="AY17" s="272"/>
      <c r="AZ17" s="272"/>
      <c r="BA17" s="272"/>
      <c r="BB17" s="272"/>
      <c r="BC17" s="272"/>
    </row>
    <row r="18" spans="1:55" ht="18" customHeight="1" x14ac:dyDescent="0.25">
      <c r="A18" s="693"/>
      <c r="B18" s="696"/>
      <c r="C18" s="523" t="s">
        <v>213</v>
      </c>
      <c r="D18" s="219"/>
      <c r="E18" s="348"/>
      <c r="F18" s="348"/>
      <c r="G18" s="348"/>
      <c r="H18" s="397"/>
      <c r="I18" s="664"/>
      <c r="J18" s="567" t="s">
        <v>156</v>
      </c>
      <c r="K18" s="174"/>
      <c r="L18" s="348"/>
      <c r="M18" s="348"/>
      <c r="N18" s="348"/>
      <c r="O18" s="4"/>
      <c r="P18" s="650"/>
      <c r="Q18" s="220"/>
      <c r="R18" s="220"/>
      <c r="S18" s="348"/>
      <c r="T18" s="348"/>
      <c r="U18" s="348"/>
      <c r="V18" s="225"/>
      <c r="W18" s="563"/>
      <c r="X18" s="567" t="s">
        <v>156</v>
      </c>
      <c r="Y18" s="174"/>
      <c r="Z18" s="348"/>
      <c r="AA18" s="348"/>
      <c r="AB18" s="348"/>
      <c r="AC18" s="4"/>
      <c r="AD18" s="563"/>
      <c r="AE18" s="567" t="s">
        <v>156</v>
      </c>
      <c r="AF18" s="174"/>
      <c r="AG18" s="348"/>
      <c r="AH18" s="348"/>
      <c r="AI18" s="348"/>
      <c r="AJ18" s="397"/>
      <c r="AQ18" s="221"/>
      <c r="AR18" s="221"/>
      <c r="AS18" s="221"/>
      <c r="AT18" s="221"/>
      <c r="AU18" s="221"/>
      <c r="AY18" s="272"/>
      <c r="AZ18" s="272"/>
      <c r="BA18" s="272"/>
      <c r="BB18" s="272"/>
      <c r="BC18" s="272"/>
    </row>
    <row r="19" spans="1:55" ht="18" customHeight="1" x14ac:dyDescent="0.25">
      <c r="A19" s="693"/>
      <c r="B19" s="696"/>
      <c r="C19" s="524"/>
      <c r="D19" s="219"/>
      <c r="E19" s="348"/>
      <c r="F19" s="348"/>
      <c r="G19" s="348"/>
      <c r="H19" s="397"/>
      <c r="I19" s="664"/>
      <c r="J19" s="568"/>
      <c r="K19" s="174"/>
      <c r="L19" s="348"/>
      <c r="M19" s="348"/>
      <c r="N19" s="348"/>
      <c r="O19" s="4"/>
      <c r="P19" s="650"/>
      <c r="Q19" s="220"/>
      <c r="R19" s="220"/>
      <c r="S19" s="348"/>
      <c r="T19" s="348"/>
      <c r="U19" s="348"/>
      <c r="V19" s="225"/>
      <c r="W19" s="563"/>
      <c r="X19" s="568"/>
      <c r="Y19" s="174"/>
      <c r="Z19" s="348"/>
      <c r="AA19" s="348"/>
      <c r="AB19" s="348"/>
      <c r="AC19" s="4"/>
      <c r="AD19" s="563"/>
      <c r="AE19" s="568"/>
      <c r="AF19" s="174"/>
      <c r="AG19" s="348"/>
      <c r="AH19" s="348"/>
      <c r="AI19" s="348"/>
      <c r="AJ19" s="397"/>
      <c r="AQ19" s="221"/>
      <c r="AR19" s="221"/>
      <c r="AS19" s="221"/>
      <c r="AT19" s="221"/>
      <c r="AU19" s="221"/>
      <c r="AY19" s="272"/>
      <c r="AZ19" s="272"/>
      <c r="BA19" s="272"/>
      <c r="BB19" s="272"/>
      <c r="BC19" s="272"/>
    </row>
    <row r="20" spans="1:55" ht="18" customHeight="1" x14ac:dyDescent="0.25">
      <c r="A20" s="693"/>
      <c r="B20" s="696"/>
      <c r="C20" s="524"/>
      <c r="D20" s="250"/>
      <c r="E20" s="348"/>
      <c r="F20" s="348"/>
      <c r="G20" s="348"/>
      <c r="H20" s="397"/>
      <c r="I20" s="664"/>
      <c r="J20" s="568"/>
      <c r="K20" s="115"/>
      <c r="L20" s="348"/>
      <c r="M20" s="348"/>
      <c r="N20" s="348"/>
      <c r="O20" s="4"/>
      <c r="P20" s="650"/>
      <c r="Q20" s="219"/>
      <c r="R20" s="250"/>
      <c r="S20" s="348"/>
      <c r="T20" s="348"/>
      <c r="U20" s="348"/>
      <c r="V20" s="225"/>
      <c r="W20" s="563"/>
      <c r="X20" s="568"/>
      <c r="Y20" s="174"/>
      <c r="Z20" s="348"/>
      <c r="AA20" s="348"/>
      <c r="AB20" s="348"/>
      <c r="AC20" s="4"/>
      <c r="AD20" s="563"/>
      <c r="AE20" s="568"/>
      <c r="AF20" s="174"/>
      <c r="AG20" s="348"/>
      <c r="AH20" s="348"/>
      <c r="AI20" s="348"/>
      <c r="AJ20" s="397"/>
      <c r="AN20" s="365"/>
      <c r="AO20" s="264"/>
      <c r="AP20" s="363"/>
      <c r="AQ20" s="57"/>
      <c r="AR20" s="57"/>
      <c r="AS20" s="376"/>
      <c r="AT20" s="363"/>
      <c r="AU20" s="221"/>
      <c r="AY20" s="272"/>
      <c r="AZ20" s="272"/>
      <c r="BA20" s="272"/>
      <c r="BB20" s="272"/>
      <c r="BC20" s="272"/>
    </row>
    <row r="21" spans="1:55" ht="18" customHeight="1" x14ac:dyDescent="0.25">
      <c r="A21" s="694"/>
      <c r="B21" s="697"/>
      <c r="C21" s="525"/>
      <c r="D21" s="250"/>
      <c r="E21" s="348"/>
      <c r="F21" s="348"/>
      <c r="G21" s="348"/>
      <c r="H21" s="397"/>
      <c r="I21" s="664"/>
      <c r="J21" s="569"/>
      <c r="K21" s="115"/>
      <c r="L21" s="348"/>
      <c r="M21" s="348"/>
      <c r="N21" s="348"/>
      <c r="O21" s="4"/>
      <c r="P21" s="650"/>
      <c r="Q21" s="127"/>
      <c r="R21" s="219"/>
      <c r="S21" s="348"/>
      <c r="T21" s="348"/>
      <c r="U21" s="348"/>
      <c r="V21" s="225"/>
      <c r="W21" s="564"/>
      <c r="X21" s="569"/>
      <c r="Y21" s="174"/>
      <c r="Z21" s="348"/>
      <c r="AA21" s="348"/>
      <c r="AB21" s="348"/>
      <c r="AC21" s="4"/>
      <c r="AD21" s="564"/>
      <c r="AE21" s="569"/>
      <c r="AF21" s="174"/>
      <c r="AG21" s="348"/>
      <c r="AH21" s="348"/>
      <c r="AI21" s="348"/>
      <c r="AJ21" s="397"/>
      <c r="AN21" s="365"/>
      <c r="AO21" s="264"/>
      <c r="AP21" s="363"/>
      <c r="AQ21" s="57"/>
      <c r="AR21" s="376"/>
      <c r="AS21" s="57"/>
      <c r="AT21" s="363"/>
      <c r="AU21" s="221"/>
      <c r="AY21" s="272"/>
      <c r="AZ21" s="272"/>
      <c r="BA21" s="272"/>
      <c r="BB21" s="272"/>
      <c r="BC21" s="272"/>
    </row>
    <row r="22" spans="1:55" ht="18" customHeight="1" x14ac:dyDescent="0.25">
      <c r="A22" s="691" t="s">
        <v>42</v>
      </c>
      <c r="B22" s="701" t="s">
        <v>332</v>
      </c>
      <c r="C22" s="69" t="s">
        <v>157</v>
      </c>
      <c r="D22" s="175">
        <v>35</v>
      </c>
      <c r="E22" s="348"/>
      <c r="F22" s="348"/>
      <c r="G22" s="189">
        <f>D22/100</f>
        <v>0.35</v>
      </c>
      <c r="H22" s="397"/>
      <c r="I22" s="698" t="s">
        <v>375</v>
      </c>
      <c r="J22" s="436" t="s">
        <v>377</v>
      </c>
      <c r="K22" s="12" t="s">
        <v>196</v>
      </c>
      <c r="L22" s="348"/>
      <c r="M22" s="348"/>
      <c r="N22" s="189"/>
      <c r="O22" s="397"/>
      <c r="P22" s="650"/>
      <c r="Q22" s="127"/>
      <c r="R22" s="250"/>
      <c r="S22" s="348"/>
      <c r="T22" s="348"/>
      <c r="U22" s="189"/>
      <c r="V22" s="225"/>
      <c r="W22" s="545" t="s">
        <v>237</v>
      </c>
      <c r="X22" s="250" t="s">
        <v>238</v>
      </c>
      <c r="Y22" s="250">
        <v>5</v>
      </c>
      <c r="Z22" s="348"/>
      <c r="AA22" s="348"/>
      <c r="AB22" s="189">
        <f>Y22/100</f>
        <v>0.05</v>
      </c>
      <c r="AC22" s="315"/>
      <c r="AD22" s="680" t="s">
        <v>393</v>
      </c>
      <c r="AE22" s="319" t="s">
        <v>147</v>
      </c>
      <c r="AF22" s="319">
        <v>5</v>
      </c>
      <c r="AG22" s="348"/>
      <c r="AH22" s="348"/>
      <c r="AI22" s="189">
        <f>AF22/100</f>
        <v>0.05</v>
      </c>
      <c r="AJ22" s="385"/>
      <c r="AN22" s="365"/>
      <c r="AO22" s="264"/>
      <c r="AP22" s="363"/>
      <c r="AQ22" s="57"/>
      <c r="AR22" s="57"/>
      <c r="AS22" s="376"/>
      <c r="AT22" s="363"/>
      <c r="AU22" s="221"/>
      <c r="AY22" s="272"/>
      <c r="AZ22" s="272"/>
      <c r="BA22" s="272"/>
      <c r="BB22" s="272"/>
      <c r="BC22" s="272"/>
    </row>
    <row r="23" spans="1:55" ht="18" customHeight="1" x14ac:dyDescent="0.25">
      <c r="A23" s="691"/>
      <c r="B23" s="702"/>
      <c r="C23" s="69" t="s">
        <v>331</v>
      </c>
      <c r="D23" s="175">
        <v>2</v>
      </c>
      <c r="E23" s="348"/>
      <c r="F23" s="473">
        <f>D23/15</f>
        <v>0.13333333333333333</v>
      </c>
      <c r="G23" s="348"/>
      <c r="H23" s="397"/>
      <c r="I23" s="699"/>
      <c r="J23" s="219" t="s">
        <v>357</v>
      </c>
      <c r="K23" s="115">
        <v>20</v>
      </c>
      <c r="L23" s="348"/>
      <c r="M23" s="348"/>
      <c r="N23" s="348">
        <f>K23/100</f>
        <v>0.2</v>
      </c>
      <c r="O23" s="397"/>
      <c r="P23" s="650"/>
      <c r="Q23" s="127"/>
      <c r="R23" s="219"/>
      <c r="S23" s="348"/>
      <c r="T23" s="348"/>
      <c r="U23" s="348"/>
      <c r="V23" s="225"/>
      <c r="W23" s="546"/>
      <c r="X23" s="219" t="s">
        <v>148</v>
      </c>
      <c r="Y23" s="250">
        <v>5</v>
      </c>
      <c r="Z23" s="348"/>
      <c r="AA23" s="418">
        <f>Y23*0.65/35</f>
        <v>9.285714285714286E-2</v>
      </c>
      <c r="AB23" s="348"/>
      <c r="AC23" s="320"/>
      <c r="AD23" s="681"/>
      <c r="AE23" s="319" t="s">
        <v>74</v>
      </c>
      <c r="AF23" s="115">
        <v>20</v>
      </c>
      <c r="AG23" s="348"/>
      <c r="AH23" s="348"/>
      <c r="AI23" s="189">
        <f>AF23/100</f>
        <v>0.2</v>
      </c>
      <c r="AJ23" s="385"/>
      <c r="AN23" s="365"/>
      <c r="AO23" s="376"/>
      <c r="AP23" s="165"/>
      <c r="AQ23" s="358"/>
      <c r="AR23" s="376"/>
      <c r="AS23" s="358"/>
      <c r="AT23" s="363"/>
      <c r="AU23" s="221"/>
      <c r="AY23" s="272"/>
      <c r="AZ23" s="272"/>
      <c r="BA23" s="272"/>
      <c r="BB23" s="272"/>
      <c r="BC23" s="272"/>
    </row>
    <row r="24" spans="1:55" ht="18" customHeight="1" x14ac:dyDescent="0.25">
      <c r="A24" s="691"/>
      <c r="B24" s="702"/>
      <c r="C24" s="69" t="s">
        <v>333</v>
      </c>
      <c r="D24" s="12" t="s">
        <v>199</v>
      </c>
      <c r="E24" s="348"/>
      <c r="F24" s="348" t="s">
        <v>232</v>
      </c>
      <c r="G24" s="348"/>
      <c r="H24" s="397"/>
      <c r="I24" s="699"/>
      <c r="J24" s="174"/>
      <c r="K24" s="115"/>
      <c r="L24" s="348"/>
      <c r="M24" s="348"/>
      <c r="N24" s="348"/>
      <c r="O24" s="397"/>
      <c r="P24" s="650"/>
      <c r="Q24" s="127"/>
      <c r="R24" s="219"/>
      <c r="S24" s="348"/>
      <c r="T24" s="348"/>
      <c r="U24" s="348"/>
      <c r="V24" s="225"/>
      <c r="W24" s="546"/>
      <c r="X24" s="250" t="s">
        <v>239</v>
      </c>
      <c r="Y24" s="250">
        <v>1</v>
      </c>
      <c r="Z24" s="348"/>
      <c r="AA24" s="348"/>
      <c r="AB24" s="348"/>
      <c r="AC24" s="318"/>
      <c r="AD24" s="681"/>
      <c r="AE24" s="187" t="s">
        <v>86</v>
      </c>
      <c r="AF24" s="115" t="s">
        <v>152</v>
      </c>
      <c r="AG24" s="348"/>
      <c r="AH24" s="348"/>
      <c r="AI24" s="348"/>
      <c r="AJ24" s="385"/>
      <c r="AN24" s="365"/>
      <c r="AO24" s="376"/>
      <c r="AP24" s="376"/>
      <c r="AQ24" s="358"/>
      <c r="AR24" s="358"/>
      <c r="AS24" s="358"/>
      <c r="AT24" s="363"/>
      <c r="AU24" s="221"/>
      <c r="AY24" s="272"/>
      <c r="AZ24" s="272"/>
      <c r="BA24" s="272"/>
      <c r="BB24" s="272"/>
      <c r="BC24" s="272"/>
    </row>
    <row r="25" spans="1:55" ht="18" customHeight="1" x14ac:dyDescent="0.25">
      <c r="A25" s="691"/>
      <c r="B25" s="702"/>
      <c r="C25" s="69"/>
      <c r="D25" s="175"/>
      <c r="E25" s="348"/>
      <c r="F25" s="348"/>
      <c r="G25" s="348"/>
      <c r="H25" s="397"/>
      <c r="I25" s="699"/>
      <c r="J25" s="174"/>
      <c r="K25" s="115"/>
      <c r="L25" s="348"/>
      <c r="M25" s="348"/>
      <c r="N25" s="348"/>
      <c r="O25" s="397"/>
      <c r="P25" s="650"/>
      <c r="Q25" s="127"/>
      <c r="R25" s="219"/>
      <c r="S25" s="348"/>
      <c r="T25" s="348"/>
      <c r="U25" s="348"/>
      <c r="V25" s="225"/>
      <c r="W25" s="546"/>
      <c r="X25" s="219"/>
      <c r="Y25" s="250"/>
      <c r="Z25" s="348"/>
      <c r="AA25" s="348"/>
      <c r="AB25" s="348"/>
      <c r="AC25" s="318"/>
      <c r="AD25" s="681"/>
      <c r="AE25" s="174" t="s">
        <v>394</v>
      </c>
      <c r="AF25" s="174">
        <v>15</v>
      </c>
      <c r="AG25" s="348"/>
      <c r="AH25" s="348"/>
      <c r="AI25" s="348"/>
      <c r="AJ25" s="385"/>
      <c r="AU25" s="221"/>
      <c r="AY25" s="272"/>
      <c r="AZ25" s="272"/>
      <c r="BA25" s="272"/>
      <c r="BB25" s="272"/>
      <c r="BC25" s="272"/>
    </row>
    <row r="26" spans="1:55" ht="18" customHeight="1" x14ac:dyDescent="0.25">
      <c r="A26" s="691"/>
      <c r="B26" s="703"/>
      <c r="C26" s="69"/>
      <c r="D26" s="99"/>
      <c r="E26" s="348"/>
      <c r="F26" s="350"/>
      <c r="G26" s="348"/>
      <c r="H26" s="217"/>
      <c r="I26" s="700"/>
      <c r="J26" s="174"/>
      <c r="K26" s="115"/>
      <c r="L26" s="348"/>
      <c r="M26" s="348"/>
      <c r="N26" s="348"/>
      <c r="O26" s="217"/>
      <c r="P26" s="651"/>
      <c r="Q26" s="127"/>
      <c r="R26" s="219"/>
      <c r="S26" s="348"/>
      <c r="T26" s="348"/>
      <c r="U26" s="348"/>
      <c r="V26" s="225"/>
      <c r="W26" s="547"/>
      <c r="X26" s="219"/>
      <c r="Y26" s="250"/>
      <c r="Z26" s="348"/>
      <c r="AA26" s="348"/>
      <c r="AB26" s="348"/>
      <c r="AC26" s="318"/>
      <c r="AD26" s="682"/>
      <c r="AE26" s="174"/>
      <c r="AF26" s="174"/>
      <c r="AG26" s="348"/>
      <c r="AH26" s="348"/>
      <c r="AI26" s="348"/>
      <c r="AJ26" s="385"/>
      <c r="AL26" s="272"/>
      <c r="AP26" s="78"/>
      <c r="AQ26" s="166"/>
      <c r="AR26" s="221"/>
      <c r="AS26" s="221"/>
      <c r="AT26" s="221"/>
      <c r="AU26" s="221"/>
      <c r="AY26" s="272"/>
      <c r="AZ26" s="272"/>
      <c r="BA26" s="272"/>
      <c r="BB26" s="272"/>
      <c r="BC26" s="272"/>
    </row>
    <row r="27" spans="1:55" s="216" customFormat="1" ht="18" customHeight="1" x14ac:dyDescent="0.25">
      <c r="A27" s="459" t="s">
        <v>70</v>
      </c>
      <c r="B27" s="359" t="s">
        <v>14</v>
      </c>
      <c r="C27" s="250"/>
      <c r="D27" s="70"/>
      <c r="E27" s="349"/>
      <c r="F27" s="350"/>
      <c r="G27" s="349"/>
      <c r="H27" s="217"/>
      <c r="I27" s="270" t="s">
        <v>55</v>
      </c>
      <c r="J27" s="250" t="s">
        <v>14</v>
      </c>
      <c r="K27" s="70" t="s">
        <v>77</v>
      </c>
      <c r="L27" s="349"/>
      <c r="M27" s="349"/>
      <c r="N27" s="349"/>
      <c r="O27" s="63"/>
      <c r="P27" s="249" t="s">
        <v>14</v>
      </c>
      <c r="Q27" s="250" t="str">
        <f>月菜單!H20</f>
        <v>豆奶</v>
      </c>
      <c r="R27" s="223" t="s">
        <v>280</v>
      </c>
      <c r="S27" s="349"/>
      <c r="T27" s="349"/>
      <c r="U27" s="349"/>
      <c r="V27" s="225"/>
      <c r="W27" s="249" t="s">
        <v>14</v>
      </c>
      <c r="X27" s="449" t="s">
        <v>70</v>
      </c>
      <c r="Y27" s="165" t="s">
        <v>77</v>
      </c>
      <c r="Z27" s="349"/>
      <c r="AA27" s="349"/>
      <c r="AB27" s="349"/>
      <c r="AC27" s="217"/>
      <c r="AD27" s="359" t="s">
        <v>55</v>
      </c>
      <c r="AE27" s="139"/>
      <c r="AF27" s="106"/>
      <c r="AG27" s="349"/>
      <c r="AH27" s="349"/>
      <c r="AI27" s="349"/>
      <c r="AJ27" s="217"/>
      <c r="AK27" s="221"/>
      <c r="AL27" s="221"/>
      <c r="AM27" s="275"/>
      <c r="AN27" s="273"/>
      <c r="AO27" s="273"/>
      <c r="AP27" s="165"/>
      <c r="AQ27" s="221"/>
      <c r="AR27" s="221"/>
      <c r="AS27" s="221"/>
      <c r="AT27" s="221"/>
      <c r="AU27" s="221"/>
    </row>
    <row r="28" spans="1:55" ht="18" customHeight="1" thickBot="1" x14ac:dyDescent="0.3">
      <c r="A28" s="14" t="s">
        <v>15</v>
      </c>
      <c r="B28" s="451" t="s">
        <v>0</v>
      </c>
      <c r="C28" s="643"/>
      <c r="D28" s="644"/>
      <c r="E28" s="350"/>
      <c r="F28" s="350"/>
      <c r="G28" s="350"/>
      <c r="H28" s="217"/>
      <c r="I28" s="117" t="s">
        <v>0</v>
      </c>
      <c r="J28" s="67"/>
      <c r="K28" s="118"/>
      <c r="L28" s="350"/>
      <c r="M28" s="350"/>
      <c r="N28" s="350"/>
      <c r="O28" s="63"/>
      <c r="P28" s="100" t="s">
        <v>0</v>
      </c>
      <c r="Q28" s="442"/>
      <c r="R28" s="456"/>
      <c r="S28" s="350"/>
      <c r="T28" s="350"/>
      <c r="U28" s="350"/>
      <c r="V28" s="225"/>
      <c r="W28" s="117" t="s">
        <v>0</v>
      </c>
      <c r="X28" s="67"/>
      <c r="Y28" s="118"/>
      <c r="Z28" s="462"/>
      <c r="AA28" s="462"/>
      <c r="AB28" s="462"/>
      <c r="AC28" s="119"/>
      <c r="AD28" s="100" t="s">
        <v>0</v>
      </c>
      <c r="AE28" s="67"/>
      <c r="AF28" s="118"/>
      <c r="AG28" s="350"/>
      <c r="AH28" s="350"/>
      <c r="AI28" s="350"/>
      <c r="AJ28" s="217"/>
      <c r="AL28" s="272"/>
      <c r="AM28" s="275"/>
      <c r="AU28" s="221"/>
      <c r="AY28" s="272"/>
      <c r="AZ28" s="272"/>
      <c r="BA28" s="272"/>
      <c r="BB28" s="272"/>
      <c r="BC28" s="272"/>
    </row>
    <row r="29" spans="1:55" ht="20.100000000000001" customHeight="1" x14ac:dyDescent="0.25">
      <c r="A29" s="688" t="s">
        <v>16</v>
      </c>
      <c r="B29" s="526" t="s">
        <v>17</v>
      </c>
      <c r="C29" s="527"/>
      <c r="D29" s="367"/>
      <c r="E29" s="368">
        <f>SUM(E5:E28)</f>
        <v>5.333333333333333</v>
      </c>
      <c r="F29" s="368">
        <f t="shared" ref="F29:G29" si="2">SUM(F5:F28)</f>
        <v>2.1452380952380952</v>
      </c>
      <c r="G29" s="368">
        <f t="shared" si="2"/>
        <v>1.5</v>
      </c>
      <c r="H29" s="369"/>
      <c r="I29" s="526" t="s">
        <v>17</v>
      </c>
      <c r="J29" s="551"/>
      <c r="K29" s="367"/>
      <c r="L29" s="368">
        <f>SUM(L5:L28)</f>
        <v>5</v>
      </c>
      <c r="M29" s="368">
        <f t="shared" ref="M29:N29" si="3">SUM(M5:M28)</f>
        <v>2.5619047619047617</v>
      </c>
      <c r="N29" s="368">
        <f t="shared" si="3"/>
        <v>1.95</v>
      </c>
      <c r="O29" s="369"/>
      <c r="P29" s="526" t="s">
        <v>17</v>
      </c>
      <c r="Q29" s="527"/>
      <c r="R29" s="367"/>
      <c r="S29" s="368">
        <f>SUM(S5:S28)</f>
        <v>5.9019607843137258</v>
      </c>
      <c r="T29" s="368">
        <f t="shared" ref="T29" si="4">SUM(T5:T28)</f>
        <v>2.5476190476190474</v>
      </c>
      <c r="U29" s="368">
        <f>SUM(U5:U28)</f>
        <v>1</v>
      </c>
      <c r="V29" s="369"/>
      <c r="W29" s="526" t="s">
        <v>17</v>
      </c>
      <c r="X29" s="527"/>
      <c r="Y29" s="367"/>
      <c r="Z29" s="368">
        <f>SUM(Z5:Z28)</f>
        <v>5.4117647058823533</v>
      </c>
      <c r="AA29" s="368">
        <f>SUM(AA5:AA28)</f>
        <v>2.6357142857142857</v>
      </c>
      <c r="AB29" s="368">
        <f>SUM(AB5:AB28)</f>
        <v>1.25</v>
      </c>
      <c r="AC29" s="369"/>
      <c r="AD29" s="526" t="s">
        <v>17</v>
      </c>
      <c r="AE29" s="551"/>
      <c r="AF29" s="475"/>
      <c r="AG29" s="368">
        <f>SUM(AG5:AG28)</f>
        <v>4.8529411764705879</v>
      </c>
      <c r="AH29" s="368">
        <f>SUM(AH5:AH28)</f>
        <v>2.7878787878787881</v>
      </c>
      <c r="AI29" s="368">
        <f>SUM(AI5:AI26)</f>
        <v>1.95</v>
      </c>
      <c r="AJ29" s="369"/>
      <c r="AL29" s="272"/>
      <c r="AM29" s="275"/>
      <c r="AU29" s="221"/>
      <c r="AY29" s="272"/>
      <c r="AZ29" s="272"/>
      <c r="BA29" s="272"/>
      <c r="BB29" s="272"/>
      <c r="BC29" s="272"/>
    </row>
    <row r="30" spans="1:55" ht="20.100000000000001" customHeight="1" x14ac:dyDescent="0.25">
      <c r="A30" s="689"/>
      <c r="B30" s="518" t="s">
        <v>59</v>
      </c>
      <c r="C30" s="519"/>
      <c r="D30" s="374">
        <f>E29</f>
        <v>5.333333333333333</v>
      </c>
      <c r="E30" s="351"/>
      <c r="F30" s="351"/>
      <c r="G30" s="351"/>
      <c r="H30" s="217"/>
      <c r="I30" s="518" t="s">
        <v>59</v>
      </c>
      <c r="J30" s="519"/>
      <c r="K30" s="219">
        <f>L29</f>
        <v>5</v>
      </c>
      <c r="L30" s="351"/>
      <c r="M30" s="351"/>
      <c r="N30" s="351"/>
      <c r="O30" s="217"/>
      <c r="P30" s="518" t="s">
        <v>59</v>
      </c>
      <c r="Q30" s="519"/>
      <c r="R30" s="192">
        <f>S29</f>
        <v>5.9019607843137258</v>
      </c>
      <c r="S30" s="351"/>
      <c r="T30" s="351"/>
      <c r="U30" s="351"/>
      <c r="V30" s="121"/>
      <c r="W30" s="518" t="s">
        <v>59</v>
      </c>
      <c r="X30" s="519"/>
      <c r="Y30" s="219">
        <f>Z29</f>
        <v>5.4117647058823533</v>
      </c>
      <c r="Z30" s="351"/>
      <c r="AA30" s="351"/>
      <c r="AB30" s="351"/>
      <c r="AC30" s="398"/>
      <c r="AD30" s="518" t="s">
        <v>59</v>
      </c>
      <c r="AE30" s="519"/>
      <c r="AF30" s="374">
        <f>AG29</f>
        <v>4.8529411764705879</v>
      </c>
      <c r="AG30" s="351"/>
      <c r="AH30" s="351"/>
      <c r="AI30" s="351"/>
      <c r="AJ30" s="217"/>
      <c r="AL30" s="272"/>
      <c r="AM30" s="275"/>
      <c r="AU30" s="221"/>
      <c r="AY30" s="272"/>
      <c r="AZ30" s="272"/>
      <c r="BA30" s="272"/>
      <c r="BB30" s="272"/>
      <c r="BC30" s="272"/>
    </row>
    <row r="31" spans="1:55" ht="20.100000000000001" customHeight="1" x14ac:dyDescent="0.25">
      <c r="A31" s="689"/>
      <c r="B31" s="518" t="s">
        <v>49</v>
      </c>
      <c r="C31" s="519"/>
      <c r="D31" s="226">
        <f>F29</f>
        <v>2.1452380952380952</v>
      </c>
      <c r="E31" s="352"/>
      <c r="F31" s="352"/>
      <c r="G31" s="352"/>
      <c r="H31" s="217"/>
      <c r="I31" s="518" t="s">
        <v>49</v>
      </c>
      <c r="J31" s="519"/>
      <c r="K31" s="226">
        <f>M29</f>
        <v>2.5619047619047617</v>
      </c>
      <c r="L31" s="352"/>
      <c r="M31" s="352"/>
      <c r="N31" s="352"/>
      <c r="O31" s="217"/>
      <c r="P31" s="518" t="s">
        <v>49</v>
      </c>
      <c r="Q31" s="519"/>
      <c r="R31" s="192">
        <f>T29</f>
        <v>2.5476190476190474</v>
      </c>
      <c r="S31" s="352"/>
      <c r="T31" s="352"/>
      <c r="U31" s="352"/>
      <c r="V31" s="121"/>
      <c r="W31" s="518" t="s">
        <v>49</v>
      </c>
      <c r="X31" s="519"/>
      <c r="Y31" s="226">
        <f>AA29</f>
        <v>2.6357142857142857</v>
      </c>
      <c r="Z31" s="352"/>
      <c r="AA31" s="352"/>
      <c r="AB31" s="352"/>
      <c r="AC31" s="399"/>
      <c r="AD31" s="518" t="s">
        <v>73</v>
      </c>
      <c r="AE31" s="519"/>
      <c r="AF31" s="226">
        <f>AH29</f>
        <v>2.7878787878787881</v>
      </c>
      <c r="AG31" s="352"/>
      <c r="AH31" s="352"/>
      <c r="AI31" s="352"/>
      <c r="AJ31" s="217"/>
      <c r="AL31" s="272"/>
      <c r="AM31" s="275"/>
      <c r="AU31" s="221"/>
      <c r="AY31" s="272"/>
      <c r="AZ31" s="272"/>
      <c r="BA31" s="272"/>
      <c r="BB31" s="272"/>
      <c r="BC31" s="272"/>
    </row>
    <row r="32" spans="1:55" ht="20.100000000000001" customHeight="1" x14ac:dyDescent="0.25">
      <c r="A32" s="689"/>
      <c r="B32" s="518" t="s">
        <v>24</v>
      </c>
      <c r="C32" s="519"/>
      <c r="D32" s="226">
        <f>G29</f>
        <v>1.5</v>
      </c>
      <c r="E32" s="352"/>
      <c r="F32" s="352"/>
      <c r="G32" s="352"/>
      <c r="H32" s="217"/>
      <c r="I32" s="518" t="s">
        <v>111</v>
      </c>
      <c r="J32" s="519"/>
      <c r="K32" s="226">
        <f>N29</f>
        <v>1.95</v>
      </c>
      <c r="L32" s="352"/>
      <c r="M32" s="352"/>
      <c r="N32" s="352"/>
      <c r="O32" s="217"/>
      <c r="P32" s="518" t="s">
        <v>24</v>
      </c>
      <c r="Q32" s="519"/>
      <c r="R32" s="192">
        <f>U29</f>
        <v>1</v>
      </c>
      <c r="S32" s="352"/>
      <c r="T32" s="352"/>
      <c r="U32" s="352"/>
      <c r="V32" s="121"/>
      <c r="W32" s="518" t="s">
        <v>24</v>
      </c>
      <c r="X32" s="519"/>
      <c r="Y32" s="226">
        <f>AB29</f>
        <v>1.25</v>
      </c>
      <c r="Z32" s="352"/>
      <c r="AA32" s="352"/>
      <c r="AB32" s="352"/>
      <c r="AC32" s="398"/>
      <c r="AD32" s="518" t="s">
        <v>24</v>
      </c>
      <c r="AE32" s="519"/>
      <c r="AF32" s="226">
        <f>AI29</f>
        <v>1.95</v>
      </c>
      <c r="AG32" s="352"/>
      <c r="AH32" s="352"/>
      <c r="AI32" s="352"/>
      <c r="AJ32" s="217"/>
      <c r="AL32" s="272"/>
      <c r="AM32" s="221"/>
      <c r="AU32" s="221"/>
      <c r="AY32" s="272"/>
      <c r="AZ32" s="272"/>
      <c r="BA32" s="272"/>
      <c r="BB32" s="272"/>
      <c r="BC32" s="272"/>
    </row>
    <row r="33" spans="1:55" x14ac:dyDescent="0.25">
      <c r="A33" s="689"/>
      <c r="B33" s="518" t="s">
        <v>43</v>
      </c>
      <c r="C33" s="519"/>
      <c r="D33" s="123"/>
      <c r="E33" s="353"/>
      <c r="F33" s="353"/>
      <c r="G33" s="353"/>
      <c r="H33" s="217"/>
      <c r="I33" s="518" t="s">
        <v>112</v>
      </c>
      <c r="J33" s="519"/>
      <c r="K33" s="123">
        <v>1</v>
      </c>
      <c r="L33" s="353"/>
      <c r="M33" s="353"/>
      <c r="N33" s="353"/>
      <c r="O33" s="217"/>
      <c r="P33" s="518" t="s">
        <v>43</v>
      </c>
      <c r="Q33" s="519"/>
      <c r="R33" s="198"/>
      <c r="S33" s="353"/>
      <c r="T33" s="353"/>
      <c r="U33" s="353"/>
      <c r="V33" s="121"/>
      <c r="W33" s="518" t="s">
        <v>43</v>
      </c>
      <c r="X33" s="519"/>
      <c r="Y33" s="123">
        <v>1</v>
      </c>
      <c r="Z33" s="353"/>
      <c r="AA33" s="353"/>
      <c r="AB33" s="353"/>
      <c r="AC33" s="398"/>
      <c r="AD33" s="518" t="s">
        <v>43</v>
      </c>
      <c r="AE33" s="519"/>
      <c r="AF33" s="123"/>
      <c r="AG33" s="353"/>
      <c r="AH33" s="353"/>
      <c r="AI33" s="353"/>
      <c r="AJ33" s="217"/>
      <c r="AL33" s="272"/>
      <c r="AM33" s="180"/>
      <c r="AU33" s="221"/>
      <c r="AV33" s="216"/>
      <c r="AW33" s="216"/>
      <c r="AX33" s="216"/>
      <c r="AY33" s="272"/>
      <c r="AZ33" s="272"/>
      <c r="BA33" s="272"/>
      <c r="BB33" s="272"/>
      <c r="BC33" s="272"/>
    </row>
    <row r="34" spans="1:55" x14ac:dyDescent="0.25">
      <c r="A34" s="689"/>
      <c r="B34" s="536" t="s">
        <v>279</v>
      </c>
      <c r="C34" s="537"/>
      <c r="D34" s="149"/>
      <c r="E34" s="354"/>
      <c r="F34" s="354"/>
      <c r="G34" s="354"/>
      <c r="H34" s="62"/>
      <c r="I34" s="536" t="s">
        <v>11</v>
      </c>
      <c r="J34" s="537"/>
      <c r="K34" s="149"/>
      <c r="L34" s="354"/>
      <c r="M34" s="354"/>
      <c r="N34" s="354"/>
      <c r="O34" s="62"/>
      <c r="P34" s="536" t="s">
        <v>83</v>
      </c>
      <c r="Q34" s="537"/>
      <c r="R34" s="149">
        <v>1</v>
      </c>
      <c r="S34" s="354"/>
      <c r="T34" s="354"/>
      <c r="U34" s="354"/>
      <c r="V34" s="154"/>
      <c r="W34" s="518" t="s">
        <v>83</v>
      </c>
      <c r="X34" s="519"/>
      <c r="Y34" s="123"/>
      <c r="Z34" s="354"/>
      <c r="AA34" s="354"/>
      <c r="AB34" s="354"/>
      <c r="AC34" s="398"/>
      <c r="AD34" s="518" t="s">
        <v>83</v>
      </c>
      <c r="AE34" s="519"/>
      <c r="AF34" s="149"/>
      <c r="AG34" s="354"/>
      <c r="AH34" s="354"/>
      <c r="AI34" s="354"/>
      <c r="AJ34" s="62"/>
      <c r="AL34" s="272"/>
      <c r="AM34" s="180"/>
      <c r="AU34" s="221"/>
    </row>
    <row r="35" spans="1:55" s="43" customFormat="1" x14ac:dyDescent="0.25">
      <c r="A35" s="689"/>
      <c r="B35" s="530" t="s">
        <v>10</v>
      </c>
      <c r="C35" s="531"/>
      <c r="D35" s="138">
        <v>2.5</v>
      </c>
      <c r="E35" s="355"/>
      <c r="F35" s="355"/>
      <c r="G35" s="355"/>
      <c r="H35" s="156"/>
      <c r="I35" s="518" t="s">
        <v>10</v>
      </c>
      <c r="J35" s="519"/>
      <c r="K35" s="138" t="s">
        <v>61</v>
      </c>
      <c r="L35" s="355"/>
      <c r="M35" s="355"/>
      <c r="N35" s="355"/>
      <c r="O35" s="156"/>
      <c r="P35" s="530" t="s">
        <v>10</v>
      </c>
      <c r="Q35" s="531"/>
      <c r="R35" s="138" t="s">
        <v>61</v>
      </c>
      <c r="S35" s="355"/>
      <c r="T35" s="355"/>
      <c r="U35" s="355"/>
      <c r="V35" s="136"/>
      <c r="W35" s="518" t="s">
        <v>10</v>
      </c>
      <c r="X35" s="519"/>
      <c r="Y35" s="138">
        <v>2.5</v>
      </c>
      <c r="Z35" s="355"/>
      <c r="AA35" s="355"/>
      <c r="AB35" s="355"/>
      <c r="AC35" s="398"/>
      <c r="AD35" s="530" t="s">
        <v>10</v>
      </c>
      <c r="AE35" s="531"/>
      <c r="AF35" s="138">
        <v>2.5</v>
      </c>
      <c r="AG35" s="355"/>
      <c r="AH35" s="355"/>
      <c r="AI35" s="355"/>
      <c r="AJ35" s="156"/>
      <c r="AM35" s="180"/>
      <c r="AU35" s="221"/>
      <c r="AV35" s="5"/>
      <c r="AW35" s="5"/>
      <c r="AX35" s="5"/>
    </row>
    <row r="36" spans="1:55" s="43" customFormat="1" ht="24" customHeight="1" thickBot="1" x14ac:dyDescent="0.3">
      <c r="A36" s="690"/>
      <c r="B36" s="532" t="s">
        <v>60</v>
      </c>
      <c r="C36" s="533"/>
      <c r="D36" s="135">
        <f>D30*70+D31*75+D32*25+D33*60+D35*45</f>
        <v>684.22619047619048</v>
      </c>
      <c r="E36" s="356"/>
      <c r="F36" s="356"/>
      <c r="G36" s="427"/>
      <c r="H36" s="155"/>
      <c r="I36" s="538" t="s">
        <v>60</v>
      </c>
      <c r="J36" s="539"/>
      <c r="K36" s="135">
        <f>K30*70+K31*75+K32*25+K33*60+K35*45</f>
        <v>763.39285714285711</v>
      </c>
      <c r="L36" s="356"/>
      <c r="M36" s="356"/>
      <c r="N36" s="356"/>
      <c r="O36" s="246"/>
      <c r="P36" s="532" t="s">
        <v>60</v>
      </c>
      <c r="Q36" s="533"/>
      <c r="R36" s="135">
        <f>R30*70+R31*75+R32*25+R33*60+R35*45+120</f>
        <v>861.70868347338933</v>
      </c>
      <c r="S36" s="356"/>
      <c r="T36" s="356"/>
      <c r="U36" s="356"/>
      <c r="V36" s="137"/>
      <c r="W36" s="528" t="s">
        <v>60</v>
      </c>
      <c r="X36" s="529"/>
      <c r="Y36" s="135">
        <f>Y30*70+Y31*75+Y32*25+Y33*60++Y34*120+Y35*45</f>
        <v>780.2521008403362</v>
      </c>
      <c r="Z36" s="356"/>
      <c r="AA36" s="356"/>
      <c r="AB36" s="356"/>
      <c r="AC36" s="155"/>
      <c r="AD36" s="528" t="s">
        <v>60</v>
      </c>
      <c r="AE36" s="529"/>
      <c r="AF36" s="135">
        <f>AF30*70+AF31*75+AF32*25+AF33*60+AF35*45</f>
        <v>710.04679144385022</v>
      </c>
      <c r="AG36" s="356"/>
      <c r="AH36" s="356"/>
      <c r="AI36" s="356"/>
      <c r="AJ36" s="400"/>
      <c r="AM36" s="180"/>
      <c r="AU36" s="221"/>
      <c r="AV36" s="5"/>
      <c r="AW36" s="5"/>
      <c r="AX36" s="5"/>
    </row>
    <row r="37" spans="1:55" s="43" customFormat="1" x14ac:dyDescent="0.25">
      <c r="A37" s="44" t="s">
        <v>18</v>
      </c>
      <c r="B37" s="44"/>
      <c r="C37" s="44"/>
      <c r="D37" s="44"/>
      <c r="I37" s="43" t="s">
        <v>19</v>
      </c>
      <c r="K37" s="44" t="s">
        <v>20</v>
      </c>
      <c r="O37" s="44"/>
      <c r="P37" s="44" t="s">
        <v>21</v>
      </c>
      <c r="Q37" s="44"/>
      <c r="R37" s="44"/>
      <c r="V37" s="44"/>
      <c r="W37" s="44"/>
      <c r="Y37" s="43" t="s">
        <v>22</v>
      </c>
      <c r="AK37" s="44"/>
      <c r="AL37" s="44"/>
      <c r="AM37" s="180"/>
      <c r="AU37" s="221"/>
      <c r="AV37" s="5"/>
      <c r="AW37" s="5"/>
      <c r="AX37" s="5"/>
    </row>
    <row r="38" spans="1:55" s="47" customFormat="1" ht="19.5" x14ac:dyDescent="0.3">
      <c r="A38" s="507" t="s">
        <v>23</v>
      </c>
      <c r="B38" s="507"/>
      <c r="C38" s="507"/>
      <c r="D38" s="507"/>
      <c r="E38" s="507"/>
      <c r="F38" s="507"/>
      <c r="G38" s="507"/>
      <c r="H38" s="507"/>
      <c r="I38" s="507"/>
      <c r="J38" s="507"/>
      <c r="K38" s="507"/>
      <c r="L38" s="357"/>
      <c r="M38" s="357"/>
      <c r="N38" s="357"/>
      <c r="O38" s="53"/>
      <c r="P38" s="80"/>
      <c r="Q38" s="80"/>
      <c r="R38" s="80"/>
      <c r="S38" s="80"/>
      <c r="T38" s="80"/>
      <c r="U38" s="80"/>
      <c r="V38" s="80"/>
      <c r="W38" s="80"/>
      <c r="X38" s="74"/>
      <c r="Z38" s="74"/>
      <c r="AA38" s="74"/>
      <c r="AB38" s="74"/>
      <c r="AG38" s="74"/>
      <c r="AH38" s="74"/>
      <c r="AI38" s="74"/>
      <c r="AK38" s="74"/>
      <c r="AL38" s="74"/>
      <c r="AM38" s="74"/>
      <c r="AU38" s="272"/>
      <c r="AV38" s="5"/>
      <c r="AW38" s="5"/>
      <c r="AX38" s="5"/>
    </row>
    <row r="39" spans="1:55" s="49" customFormat="1" ht="19.5" x14ac:dyDescent="0.25">
      <c r="A39" s="508" t="s">
        <v>13</v>
      </c>
      <c r="B39" s="508"/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"/>
      <c r="Z39" s="48"/>
      <c r="AA39" s="48"/>
      <c r="AB39" s="48"/>
      <c r="AG39" s="48"/>
      <c r="AH39" s="48"/>
      <c r="AI39" s="48"/>
      <c r="AK39" s="48"/>
      <c r="AL39" s="48"/>
      <c r="AM39" s="48"/>
      <c r="AU39" s="272"/>
      <c r="AV39" s="5"/>
      <c r="AW39" s="5"/>
      <c r="AX39" s="5"/>
    </row>
    <row r="40" spans="1:55" s="49" customFormat="1" ht="19.5" x14ac:dyDescent="0.3">
      <c r="A40" s="81" t="s">
        <v>12</v>
      </c>
      <c r="B40" s="81"/>
      <c r="C40" s="81"/>
      <c r="D40" s="48"/>
      <c r="E40" s="48"/>
      <c r="F40" s="48"/>
      <c r="G40" s="48"/>
      <c r="H40" s="53"/>
      <c r="I40" s="53"/>
      <c r="J40" s="53"/>
      <c r="K40" s="81"/>
      <c r="L40" s="48"/>
      <c r="M40" s="48"/>
      <c r="N40" s="48"/>
      <c r="O40" s="52"/>
      <c r="P40" s="53"/>
      <c r="Q40" s="53"/>
      <c r="R40" s="53"/>
      <c r="S40" s="48"/>
      <c r="T40" s="48"/>
      <c r="U40" s="48"/>
      <c r="V40" s="53"/>
      <c r="W40" s="54"/>
      <c r="X40" s="48"/>
      <c r="Y40" s="48"/>
      <c r="Z40" s="48"/>
      <c r="AA40" s="48"/>
      <c r="AB40" s="48"/>
      <c r="AG40" s="48"/>
      <c r="AH40" s="48"/>
      <c r="AI40" s="48"/>
      <c r="AU40" s="272"/>
      <c r="AV40" s="5"/>
      <c r="AW40" s="5"/>
      <c r="AX40" s="5"/>
    </row>
    <row r="41" spans="1:55" x14ac:dyDescent="0.25">
      <c r="A41" s="272"/>
      <c r="B41" s="272"/>
      <c r="C41" s="57"/>
      <c r="D41" s="272"/>
      <c r="H41" s="272"/>
      <c r="I41" s="272"/>
      <c r="J41" s="57"/>
      <c r="K41" s="272"/>
      <c r="O41" s="272"/>
      <c r="P41" s="272"/>
      <c r="Q41" s="272"/>
      <c r="R41" s="272"/>
      <c r="V41" s="358"/>
      <c r="W41" s="57"/>
      <c r="X41" s="358"/>
      <c r="AU41" s="44"/>
      <c r="AV41" s="43"/>
      <c r="AW41" s="43"/>
      <c r="AX41" s="43"/>
    </row>
    <row r="42" spans="1:55" x14ac:dyDescent="0.25">
      <c r="A42" s="272"/>
      <c r="B42" s="272"/>
      <c r="I42" s="272"/>
      <c r="J42" s="57"/>
      <c r="K42" s="272"/>
      <c r="O42" s="272"/>
      <c r="P42" s="272"/>
      <c r="Q42" s="272"/>
      <c r="R42" s="272"/>
      <c r="V42" s="358"/>
      <c r="W42" s="57"/>
      <c r="X42" s="358"/>
      <c r="AU42" s="44"/>
      <c r="AV42" s="43"/>
      <c r="AW42" s="43"/>
      <c r="AX42" s="43"/>
    </row>
    <row r="43" spans="1:55" x14ac:dyDescent="0.25">
      <c r="AU43" s="272"/>
    </row>
  </sheetData>
  <mergeCells count="91">
    <mergeCell ref="P29:Q29"/>
    <mergeCell ref="W29:X29"/>
    <mergeCell ref="W22:W26"/>
    <mergeCell ref="A17:A21"/>
    <mergeCell ref="B17:B21"/>
    <mergeCell ref="I22:I26"/>
    <mergeCell ref="B22:B26"/>
    <mergeCell ref="C28:D28"/>
    <mergeCell ref="A38:K38"/>
    <mergeCell ref="I32:J32"/>
    <mergeCell ref="P32:Q32"/>
    <mergeCell ref="W35:X35"/>
    <mergeCell ref="I33:J33"/>
    <mergeCell ref="P33:Q33"/>
    <mergeCell ref="W33:X33"/>
    <mergeCell ref="I34:J34"/>
    <mergeCell ref="P34:Q34"/>
    <mergeCell ref="W34:X34"/>
    <mergeCell ref="W32:X32"/>
    <mergeCell ref="A39:X39"/>
    <mergeCell ref="A29:A36"/>
    <mergeCell ref="A22:A26"/>
    <mergeCell ref="AD35:AE35"/>
    <mergeCell ref="I36:J36"/>
    <mergeCell ref="P36:Q36"/>
    <mergeCell ref="W36:X36"/>
    <mergeCell ref="AD36:AE36"/>
    <mergeCell ref="AD33:AE33"/>
    <mergeCell ref="B33:C33"/>
    <mergeCell ref="B34:C34"/>
    <mergeCell ref="B35:C35"/>
    <mergeCell ref="B36:C36"/>
    <mergeCell ref="B29:C29"/>
    <mergeCell ref="I35:J35"/>
    <mergeCell ref="P35:Q35"/>
    <mergeCell ref="AK3:AL3"/>
    <mergeCell ref="B32:C32"/>
    <mergeCell ref="AD32:AE32"/>
    <mergeCell ref="I30:J30"/>
    <mergeCell ref="P30:Q30"/>
    <mergeCell ref="W30:X30"/>
    <mergeCell ref="AD30:AE30"/>
    <mergeCell ref="I31:J31"/>
    <mergeCell ref="P31:Q31"/>
    <mergeCell ref="W31:X31"/>
    <mergeCell ref="AD31:AE31"/>
    <mergeCell ref="AE18:AE21"/>
    <mergeCell ref="I7:I11"/>
    <mergeCell ref="B30:C30"/>
    <mergeCell ref="B31:C31"/>
    <mergeCell ref="I29:J29"/>
    <mergeCell ref="A5:A6"/>
    <mergeCell ref="B5:B6"/>
    <mergeCell ref="I5:I6"/>
    <mergeCell ref="B7:B11"/>
    <mergeCell ref="A12:A16"/>
    <mergeCell ref="B12:B16"/>
    <mergeCell ref="I12:I16"/>
    <mergeCell ref="A7:A11"/>
    <mergeCell ref="AD34:AE34"/>
    <mergeCell ref="AD7:AD11"/>
    <mergeCell ref="AD17:AD21"/>
    <mergeCell ref="AD29:AE29"/>
    <mergeCell ref="AD12:AD16"/>
    <mergeCell ref="AD22:AD26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AQ5:AQ9"/>
    <mergeCell ref="C18:C21"/>
    <mergeCell ref="J18:J21"/>
    <mergeCell ref="W7:W11"/>
    <mergeCell ref="P5:P16"/>
    <mergeCell ref="W5:W6"/>
    <mergeCell ref="I17:I21"/>
    <mergeCell ref="AD5:AD6"/>
    <mergeCell ref="X18:X21"/>
    <mergeCell ref="W17:W21"/>
    <mergeCell ref="W12:W16"/>
    <mergeCell ref="P17:P26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4"/>
  <sheetViews>
    <sheetView zoomScale="80" zoomScaleNormal="80" workbookViewId="0">
      <selection activeCell="Q18" sqref="P17:Q21"/>
    </sheetView>
  </sheetViews>
  <sheetFormatPr defaultRowHeight="16.5" x14ac:dyDescent="0.25"/>
  <cols>
    <col min="5" max="7" width="5.625" style="5" hidden="1" customWidth="1"/>
    <col min="8" max="8" width="5.625" customWidth="1"/>
    <col min="12" max="14" width="5.625" style="5" hidden="1" customWidth="1"/>
    <col min="15" max="15" width="5.625" customWidth="1"/>
    <col min="19" max="21" width="5.625" style="5" hidden="1" customWidth="1"/>
    <col min="22" max="22" width="5.625" customWidth="1"/>
  </cols>
  <sheetData>
    <row r="1" spans="1:49" s="1" customFormat="1" ht="21" x14ac:dyDescent="0.25">
      <c r="A1" s="587" t="s">
        <v>405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</row>
    <row r="2" spans="1:49" s="1" customFormat="1" ht="20.25" thickBot="1" x14ac:dyDescent="0.35">
      <c r="A2" s="2" t="s">
        <v>80</v>
      </c>
      <c r="B2" s="2"/>
      <c r="C2" s="2"/>
      <c r="D2" s="665" t="s">
        <v>5</v>
      </c>
      <c r="E2" s="665"/>
      <c r="F2" s="665"/>
      <c r="G2" s="665"/>
      <c r="H2" s="665"/>
      <c r="I2" s="665"/>
      <c r="J2" s="665"/>
      <c r="O2" s="666" t="s">
        <v>7</v>
      </c>
      <c r="P2" s="666"/>
      <c r="Q2" s="666"/>
      <c r="R2" s="666"/>
      <c r="S2" s="666"/>
      <c r="T2" s="666"/>
      <c r="U2" s="666"/>
      <c r="V2" s="666"/>
      <c r="W2" s="3"/>
      <c r="X2" s="667" t="s">
        <v>4</v>
      </c>
      <c r="Y2" s="667"/>
      <c r="Z2" s="667"/>
      <c r="AA2" s="667"/>
      <c r="AB2" s="667"/>
      <c r="AC2" s="667"/>
      <c r="AD2" s="667"/>
      <c r="AE2" s="73"/>
      <c r="AF2" s="73"/>
      <c r="AG2" s="73"/>
      <c r="AH2" s="73"/>
    </row>
    <row r="3" spans="1:49" s="252" customFormat="1" ht="18" customHeight="1" thickBot="1" x14ac:dyDescent="0.3">
      <c r="A3" s="64" t="s">
        <v>96</v>
      </c>
      <c r="B3" s="668">
        <v>45075</v>
      </c>
      <c r="C3" s="669"/>
      <c r="D3" s="670" t="s">
        <v>113</v>
      </c>
      <c r="E3" s="671"/>
      <c r="F3" s="671"/>
      <c r="G3" s="671"/>
      <c r="H3" s="672"/>
      <c r="I3" s="668">
        <v>45076</v>
      </c>
      <c r="J3" s="669"/>
      <c r="K3" s="670" t="s">
        <v>100</v>
      </c>
      <c r="L3" s="671"/>
      <c r="M3" s="671"/>
      <c r="N3" s="671"/>
      <c r="O3" s="672"/>
      <c r="P3" s="668" t="s">
        <v>161</v>
      </c>
      <c r="Q3" s="669"/>
      <c r="R3" s="673"/>
      <c r="S3" s="674"/>
      <c r="T3" s="674"/>
      <c r="U3" s="674"/>
      <c r="V3" s="675"/>
      <c r="W3" s="668"/>
      <c r="X3" s="669"/>
      <c r="Y3" s="670"/>
      <c r="Z3" s="672"/>
      <c r="AA3" s="668"/>
      <c r="AB3" s="669"/>
      <c r="AC3" s="668"/>
      <c r="AD3" s="669"/>
      <c r="AE3" s="686"/>
      <c r="AF3" s="687"/>
      <c r="AG3" s="66"/>
      <c r="AH3" s="66"/>
      <c r="AI3" s="305"/>
      <c r="AJ3" s="305"/>
      <c r="AK3" s="305"/>
    </row>
    <row r="4" spans="1:49" s="6" customFormat="1" ht="18" customHeight="1" x14ac:dyDescent="0.25">
      <c r="A4" s="458" t="s">
        <v>37</v>
      </c>
      <c r="B4" s="457" t="s">
        <v>62</v>
      </c>
      <c r="C4" s="60" t="s">
        <v>63</v>
      </c>
      <c r="D4" s="60" t="s">
        <v>109</v>
      </c>
      <c r="E4" s="347" t="s">
        <v>180</v>
      </c>
      <c r="F4" s="347" t="s">
        <v>181</v>
      </c>
      <c r="G4" s="347" t="s">
        <v>182</v>
      </c>
      <c r="H4" s="282" t="s">
        <v>64</v>
      </c>
      <c r="I4" s="281" t="s">
        <v>62</v>
      </c>
      <c r="J4" s="60" t="s">
        <v>63</v>
      </c>
      <c r="K4" s="60" t="s">
        <v>109</v>
      </c>
      <c r="L4" s="347" t="s">
        <v>180</v>
      </c>
      <c r="M4" s="347" t="s">
        <v>181</v>
      </c>
      <c r="N4" s="347" t="s">
        <v>182</v>
      </c>
      <c r="O4" s="282" t="s">
        <v>64</v>
      </c>
      <c r="P4" s="281" t="s">
        <v>62</v>
      </c>
      <c r="Q4" s="60" t="s">
        <v>63</v>
      </c>
      <c r="R4" s="60"/>
      <c r="S4" s="347" t="s">
        <v>180</v>
      </c>
      <c r="T4" s="347" t="s">
        <v>181</v>
      </c>
      <c r="U4" s="347" t="s">
        <v>182</v>
      </c>
      <c r="V4" s="282" t="s">
        <v>64</v>
      </c>
      <c r="W4" s="281"/>
      <c r="X4" s="60"/>
      <c r="Y4" s="60"/>
      <c r="Z4" s="282"/>
      <c r="AA4" s="281"/>
      <c r="AB4" s="60"/>
      <c r="AC4" s="115"/>
      <c r="AD4" s="174"/>
      <c r="AF4" s="260"/>
      <c r="AG4" s="260"/>
      <c r="AH4" s="19"/>
      <c r="AI4" s="57"/>
      <c r="AJ4" s="196"/>
      <c r="AK4" s="66"/>
      <c r="AL4" s="66"/>
      <c r="AM4" s="66"/>
      <c r="AN4" s="57"/>
      <c r="AO4" s="57"/>
      <c r="AP4" s="57"/>
      <c r="AQ4" s="57"/>
      <c r="AR4" s="57"/>
      <c r="AS4" s="57"/>
      <c r="AT4" s="57"/>
      <c r="AU4" s="57"/>
      <c r="AV4" s="57"/>
      <c r="AW4" s="57"/>
    </row>
    <row r="5" spans="1:49" ht="16.5" customHeight="1" x14ac:dyDescent="0.25">
      <c r="A5" s="683" t="s">
        <v>3</v>
      </c>
      <c r="B5" s="623" t="s">
        <v>81</v>
      </c>
      <c r="C5" s="250" t="s">
        <v>234</v>
      </c>
      <c r="D5" s="250">
        <v>100</v>
      </c>
      <c r="E5" s="115">
        <f>D5/20</f>
        <v>5</v>
      </c>
      <c r="F5" s="115"/>
      <c r="G5" s="115"/>
      <c r="H5" s="217"/>
      <c r="I5" s="623" t="s">
        <v>44</v>
      </c>
      <c r="J5" s="250" t="s">
        <v>124</v>
      </c>
      <c r="K5" s="250">
        <v>80</v>
      </c>
      <c r="L5" s="115">
        <f>K5/20</f>
        <v>4</v>
      </c>
      <c r="M5" s="115"/>
      <c r="N5" s="115"/>
      <c r="O5" s="225"/>
      <c r="P5" s="600" t="s">
        <v>214</v>
      </c>
      <c r="Q5" s="250" t="s">
        <v>215</v>
      </c>
      <c r="R5" s="250">
        <v>150</v>
      </c>
      <c r="S5" s="115">
        <f>R5/30</f>
        <v>5</v>
      </c>
      <c r="T5" s="115"/>
      <c r="U5" s="115"/>
      <c r="V5" s="282"/>
      <c r="W5" s="115"/>
      <c r="X5" s="115"/>
      <c r="Y5" s="4"/>
      <c r="Z5" s="706"/>
      <c r="AA5" s="75"/>
      <c r="AB5" s="115"/>
      <c r="AC5" s="329"/>
      <c r="AD5" s="339"/>
    </row>
    <row r="6" spans="1:49" x14ac:dyDescent="0.25">
      <c r="A6" s="684"/>
      <c r="B6" s="624"/>
      <c r="C6" s="383"/>
      <c r="D6" s="383"/>
      <c r="E6" s="115"/>
      <c r="F6" s="115"/>
      <c r="G6" s="115"/>
      <c r="H6" s="217"/>
      <c r="I6" s="624"/>
      <c r="J6" s="218" t="s">
        <v>126</v>
      </c>
      <c r="K6" s="218">
        <v>20</v>
      </c>
      <c r="L6" s="115">
        <f>K6/20</f>
        <v>1</v>
      </c>
      <c r="M6" s="115"/>
      <c r="N6" s="115"/>
      <c r="O6" s="225"/>
      <c r="P6" s="601"/>
      <c r="Q6" s="219"/>
      <c r="R6" s="219"/>
      <c r="S6" s="115"/>
      <c r="T6" s="115"/>
      <c r="U6" s="115"/>
      <c r="V6" s="282"/>
      <c r="W6" s="75"/>
      <c r="X6" s="115"/>
      <c r="Y6" s="4"/>
      <c r="Z6" s="707"/>
      <c r="AA6" s="75"/>
      <c r="AB6" s="115"/>
      <c r="AC6" s="329"/>
      <c r="AD6" s="339"/>
    </row>
    <row r="7" spans="1:49" ht="16.5" customHeight="1" x14ac:dyDescent="0.25">
      <c r="A7" s="683" t="s">
        <v>39</v>
      </c>
      <c r="B7" s="545" t="s">
        <v>318</v>
      </c>
      <c r="C7" s="383" t="s">
        <v>319</v>
      </c>
      <c r="D7" s="383">
        <v>40</v>
      </c>
      <c r="E7" s="189"/>
      <c r="F7" s="189">
        <f>D7/35</f>
        <v>1.1428571428571428</v>
      </c>
      <c r="G7" s="189"/>
      <c r="H7" s="397"/>
      <c r="I7" s="545" t="s">
        <v>395</v>
      </c>
      <c r="J7" s="224" t="s">
        <v>396</v>
      </c>
      <c r="K7" s="224">
        <v>70</v>
      </c>
      <c r="L7" s="189"/>
      <c r="M7" s="189">
        <f>K7/30</f>
        <v>2.3333333333333335</v>
      </c>
      <c r="N7" s="189"/>
      <c r="O7" s="225"/>
      <c r="P7" s="545" t="s">
        <v>216</v>
      </c>
      <c r="Q7" s="219" t="s">
        <v>66</v>
      </c>
      <c r="R7" s="219">
        <v>30</v>
      </c>
      <c r="S7" s="189"/>
      <c r="T7" s="189">
        <f>R7*0.8/30</f>
        <v>0.8</v>
      </c>
      <c r="U7" s="189"/>
      <c r="V7" s="282"/>
      <c r="W7" s="69"/>
      <c r="X7" s="219"/>
      <c r="Y7" s="217"/>
      <c r="Z7" s="705"/>
      <c r="AA7" s="189"/>
      <c r="AB7" s="189"/>
      <c r="AC7" s="329"/>
      <c r="AD7" s="339"/>
    </row>
    <row r="8" spans="1:49" x14ac:dyDescent="0.25">
      <c r="A8" s="683"/>
      <c r="B8" s="546"/>
      <c r="C8" s="383" t="s">
        <v>320</v>
      </c>
      <c r="D8" s="383">
        <v>15</v>
      </c>
      <c r="E8" s="175"/>
      <c r="F8" s="175"/>
      <c r="G8" s="189">
        <f>D8/100</f>
        <v>0.15</v>
      </c>
      <c r="H8" s="397"/>
      <c r="I8" s="546"/>
      <c r="J8" s="224" t="s">
        <v>129</v>
      </c>
      <c r="K8" s="224">
        <v>20</v>
      </c>
      <c r="L8" s="175"/>
      <c r="M8" s="175"/>
      <c r="N8" s="189">
        <f>K8/100</f>
        <v>0.2</v>
      </c>
      <c r="O8" s="225"/>
      <c r="P8" s="546"/>
      <c r="Q8" s="391" t="s">
        <v>129</v>
      </c>
      <c r="R8" s="392">
        <v>20</v>
      </c>
      <c r="S8" s="175"/>
      <c r="T8" s="175"/>
      <c r="U8" s="189">
        <f>R9/100</f>
        <v>0.2</v>
      </c>
      <c r="V8" s="282"/>
      <c r="W8" s="299"/>
      <c r="X8" s="299"/>
      <c r="Y8" s="217"/>
      <c r="Z8" s="705"/>
      <c r="AA8" s="189"/>
      <c r="AB8" s="189"/>
      <c r="AC8" s="329"/>
      <c r="AD8" s="339"/>
      <c r="AI8" s="439"/>
      <c r="AJ8" s="439"/>
      <c r="AK8" s="439"/>
      <c r="AL8" s="439"/>
      <c r="AM8" s="439"/>
      <c r="AN8" s="439"/>
      <c r="AO8" s="439"/>
      <c r="AP8" s="439"/>
      <c r="AQ8" s="439"/>
      <c r="AR8" s="439"/>
    </row>
    <row r="9" spans="1:49" ht="16.5" customHeight="1" x14ac:dyDescent="0.25">
      <c r="A9" s="683"/>
      <c r="B9" s="546"/>
      <c r="C9" s="383" t="s">
        <v>334</v>
      </c>
      <c r="D9" s="383">
        <v>15</v>
      </c>
      <c r="E9" s="175"/>
      <c r="F9" s="189">
        <f>D9/15</f>
        <v>1</v>
      </c>
      <c r="G9" s="189"/>
      <c r="H9" s="397"/>
      <c r="I9" s="546"/>
      <c r="J9" s="224" t="s">
        <v>389</v>
      </c>
      <c r="K9" s="219">
        <v>15</v>
      </c>
      <c r="L9" s="175"/>
      <c r="M9" s="189"/>
      <c r="N9" s="189">
        <f>K9/100</f>
        <v>0.15</v>
      </c>
      <c r="O9" s="225"/>
      <c r="P9" s="546"/>
      <c r="Q9" s="391" t="s">
        <v>57</v>
      </c>
      <c r="R9" s="392">
        <v>20</v>
      </c>
      <c r="S9" s="175"/>
      <c r="T9" s="189"/>
      <c r="U9" s="189">
        <f>R10/100</f>
        <v>0.2</v>
      </c>
      <c r="V9" s="282"/>
      <c r="W9" s="250"/>
      <c r="X9" s="338"/>
      <c r="Y9" s="217"/>
      <c r="Z9" s="705"/>
      <c r="AA9" s="189"/>
      <c r="AB9" s="189"/>
      <c r="AC9" s="329"/>
      <c r="AD9" s="339"/>
      <c r="AI9" s="439"/>
      <c r="AJ9" s="439"/>
      <c r="AK9" s="439"/>
      <c r="AL9" s="439"/>
      <c r="AM9" s="439"/>
      <c r="AN9" s="439"/>
      <c r="AO9" s="439"/>
      <c r="AP9" s="439"/>
      <c r="AQ9" s="439"/>
      <c r="AR9" s="439"/>
    </row>
    <row r="10" spans="1:49" ht="19.5" x14ac:dyDescent="0.25">
      <c r="A10" s="683"/>
      <c r="B10" s="546"/>
      <c r="C10" s="383" t="s">
        <v>321</v>
      </c>
      <c r="D10" s="383">
        <v>20</v>
      </c>
      <c r="E10" s="99"/>
      <c r="F10" s="189"/>
      <c r="G10" s="189">
        <f>D10/100</f>
        <v>0.2</v>
      </c>
      <c r="H10" s="397"/>
      <c r="I10" s="546"/>
      <c r="J10" s="224" t="s">
        <v>397</v>
      </c>
      <c r="K10" s="219" t="s">
        <v>196</v>
      </c>
      <c r="L10" s="99"/>
      <c r="M10" s="189"/>
      <c r="N10" s="189"/>
      <c r="O10" s="225"/>
      <c r="P10" s="546"/>
      <c r="Q10" s="391" t="s">
        <v>294</v>
      </c>
      <c r="R10" s="392">
        <v>20</v>
      </c>
      <c r="S10" s="115">
        <f>R10/85</f>
        <v>0.23529411764705882</v>
      </c>
      <c r="T10" s="189"/>
      <c r="U10" s="189"/>
      <c r="V10" s="282"/>
      <c r="W10" s="219"/>
      <c r="X10" s="338"/>
      <c r="Y10" s="217"/>
      <c r="Z10" s="705"/>
      <c r="AA10" s="189"/>
      <c r="AB10" s="189"/>
      <c r="AC10" s="329"/>
      <c r="AD10" s="339"/>
      <c r="AF10" s="435"/>
      <c r="AG10" s="428"/>
      <c r="AH10" s="429"/>
      <c r="AI10" s="376"/>
      <c r="AJ10" s="439"/>
      <c r="AK10" s="439"/>
      <c r="AL10" s="439"/>
      <c r="AM10" s="439"/>
      <c r="AN10" s="439"/>
      <c r="AO10" s="439"/>
      <c r="AP10" s="439"/>
      <c r="AQ10" s="439"/>
      <c r="AR10" s="439"/>
    </row>
    <row r="11" spans="1:49" x14ac:dyDescent="0.25">
      <c r="A11" s="683"/>
      <c r="B11" s="547"/>
      <c r="C11" s="383"/>
      <c r="D11" s="383"/>
      <c r="E11" s="189"/>
      <c r="F11" s="189"/>
      <c r="G11" s="189"/>
      <c r="H11" s="397"/>
      <c r="I11" s="547"/>
      <c r="J11" s="224"/>
      <c r="K11" s="219"/>
      <c r="L11" s="189"/>
      <c r="M11" s="189"/>
      <c r="N11" s="189"/>
      <c r="O11" s="225"/>
      <c r="P11" s="547"/>
      <c r="Q11" s="391" t="s">
        <v>295</v>
      </c>
      <c r="R11" s="392">
        <v>2</v>
      </c>
      <c r="S11" s="189"/>
      <c r="T11" s="189"/>
      <c r="U11" s="189"/>
      <c r="V11" s="282"/>
      <c r="W11" s="219"/>
      <c r="X11" s="219"/>
      <c r="Y11" s="217"/>
      <c r="Z11" s="705"/>
      <c r="AA11" s="189"/>
      <c r="AB11" s="189"/>
      <c r="AC11" s="329"/>
      <c r="AD11" s="339"/>
      <c r="AF11" s="434"/>
      <c r="AG11" s="430"/>
      <c r="AH11" s="202"/>
      <c r="AI11" s="208"/>
      <c r="AJ11" s="439"/>
      <c r="AK11" s="439"/>
      <c r="AL11" s="439"/>
      <c r="AM11" s="439"/>
      <c r="AN11" s="439"/>
      <c r="AO11" s="439"/>
      <c r="AP11" s="439"/>
      <c r="AQ11" s="439"/>
      <c r="AR11" s="439"/>
    </row>
    <row r="12" spans="1:49" ht="16.5" customHeight="1" x14ac:dyDescent="0.25">
      <c r="A12" s="685" t="s">
        <v>40</v>
      </c>
      <c r="B12" s="545" t="s">
        <v>315</v>
      </c>
      <c r="C12" s="224" t="s">
        <v>316</v>
      </c>
      <c r="D12" s="223">
        <v>42</v>
      </c>
      <c r="E12" s="175">
        <f>D12/90</f>
        <v>0.46666666666666667</v>
      </c>
      <c r="F12" s="175"/>
      <c r="G12" s="189"/>
      <c r="H12" s="385"/>
      <c r="I12" s="545" t="s">
        <v>398</v>
      </c>
      <c r="J12" s="224" t="s">
        <v>197</v>
      </c>
      <c r="K12" s="223">
        <v>60</v>
      </c>
      <c r="L12" s="175"/>
      <c r="M12" s="175"/>
      <c r="N12" s="189">
        <f>K12/100</f>
        <v>0.6</v>
      </c>
      <c r="O12" s="225"/>
      <c r="P12" s="545" t="s">
        <v>217</v>
      </c>
      <c r="Q12" s="396" t="s">
        <v>218</v>
      </c>
      <c r="R12" s="189">
        <v>60</v>
      </c>
      <c r="S12" s="175"/>
      <c r="T12" s="189">
        <f>R12/40</f>
        <v>1.5</v>
      </c>
      <c r="U12" s="189"/>
      <c r="V12" s="282"/>
      <c r="W12" s="219"/>
      <c r="X12" s="250"/>
      <c r="Y12" s="217"/>
      <c r="Z12" s="570"/>
      <c r="AA12" s="219"/>
      <c r="AB12" s="317"/>
      <c r="AC12" s="329"/>
      <c r="AD12" s="339"/>
      <c r="AF12" s="435"/>
      <c r="AG12" s="430"/>
      <c r="AH12" s="140"/>
      <c r="AI12" s="208"/>
      <c r="AJ12" s="439"/>
      <c r="AK12" s="365"/>
      <c r="AL12" s="363"/>
      <c r="AM12" s="140"/>
      <c r="AN12" s="376"/>
      <c r="AO12" s="376"/>
      <c r="AP12" s="376"/>
      <c r="AQ12" s="363"/>
      <c r="AR12" s="439"/>
    </row>
    <row r="13" spans="1:49" ht="16.5" customHeight="1" x14ac:dyDescent="0.25">
      <c r="A13" s="683"/>
      <c r="B13" s="546"/>
      <c r="C13" s="224" t="s">
        <v>317</v>
      </c>
      <c r="D13" s="223">
        <v>40</v>
      </c>
      <c r="E13" s="175"/>
      <c r="F13" s="189">
        <f>D13/70</f>
        <v>0.5714285714285714</v>
      </c>
      <c r="G13" s="175"/>
      <c r="H13" s="385"/>
      <c r="I13" s="546"/>
      <c r="J13" s="224" t="s">
        <v>212</v>
      </c>
      <c r="K13" s="223">
        <v>15</v>
      </c>
      <c r="L13" s="175"/>
      <c r="M13" s="189"/>
      <c r="N13" s="189">
        <f>K13/100</f>
        <v>0.15</v>
      </c>
      <c r="O13" s="225"/>
      <c r="P13" s="546"/>
      <c r="Q13" s="219" t="s">
        <v>219</v>
      </c>
      <c r="R13" s="219"/>
      <c r="S13" s="175"/>
      <c r="T13" s="175"/>
      <c r="U13" s="189"/>
      <c r="V13" s="282"/>
      <c r="W13" s="303"/>
      <c r="X13" s="219"/>
      <c r="Y13" s="217"/>
      <c r="Z13" s="558"/>
      <c r="AA13" s="219"/>
      <c r="AB13" s="317"/>
      <c r="AC13" s="329"/>
      <c r="AD13" s="339"/>
      <c r="AF13" s="435"/>
      <c r="AG13" s="430"/>
      <c r="AH13" s="202"/>
      <c r="AI13" s="208"/>
      <c r="AJ13" s="439"/>
      <c r="AK13" s="365"/>
      <c r="AL13" s="140"/>
      <c r="AM13" s="140"/>
      <c r="AN13" s="376"/>
      <c r="AO13" s="376"/>
      <c r="AP13" s="376"/>
      <c r="AQ13" s="363"/>
      <c r="AR13" s="439"/>
    </row>
    <row r="14" spans="1:49" ht="16.5" customHeight="1" x14ac:dyDescent="0.25">
      <c r="A14" s="683"/>
      <c r="B14" s="546"/>
      <c r="C14" s="383" t="s">
        <v>41</v>
      </c>
      <c r="D14" s="219">
        <v>10</v>
      </c>
      <c r="E14" s="175"/>
      <c r="F14" s="175"/>
      <c r="G14" s="189">
        <f>D14/100</f>
        <v>0.1</v>
      </c>
      <c r="H14" s="385"/>
      <c r="I14" s="546"/>
      <c r="J14" s="250" t="s">
        <v>399</v>
      </c>
      <c r="K14" s="250">
        <v>10</v>
      </c>
      <c r="L14" s="175"/>
      <c r="M14" s="189"/>
      <c r="N14" s="189">
        <f>K14/100</f>
        <v>0.1</v>
      </c>
      <c r="O14" s="225"/>
      <c r="P14" s="546"/>
      <c r="Q14" s="219"/>
      <c r="R14" s="250"/>
      <c r="S14" s="99"/>
      <c r="T14" s="189"/>
      <c r="U14" s="99"/>
      <c r="V14" s="282"/>
      <c r="W14" s="337"/>
      <c r="X14" s="219"/>
      <c r="Y14" s="217"/>
      <c r="Z14" s="558"/>
      <c r="AA14" s="116"/>
      <c r="AB14" s="317"/>
      <c r="AC14" s="329"/>
      <c r="AD14" s="339"/>
      <c r="AF14" s="435"/>
      <c r="AG14" s="431"/>
      <c r="AH14" s="140"/>
      <c r="AI14" s="208"/>
      <c r="AJ14" s="439"/>
      <c r="AK14" s="365"/>
      <c r="AL14" s="140"/>
      <c r="AM14" s="363"/>
      <c r="AN14" s="376"/>
      <c r="AO14" s="376"/>
      <c r="AP14" s="376"/>
      <c r="AQ14" s="363"/>
      <c r="AR14" s="439"/>
    </row>
    <row r="15" spans="1:49" x14ac:dyDescent="0.25">
      <c r="A15" s="683"/>
      <c r="B15" s="546"/>
      <c r="C15" s="224"/>
      <c r="D15" s="219"/>
      <c r="E15" s="99"/>
      <c r="F15" s="99"/>
      <c r="G15" s="189"/>
      <c r="H15" s="385"/>
      <c r="I15" s="546"/>
      <c r="J15" s="224"/>
      <c r="K15" s="219"/>
      <c r="L15" s="99"/>
      <c r="M15" s="189"/>
      <c r="N15" s="99"/>
      <c r="O15" s="225"/>
      <c r="P15" s="546"/>
      <c r="Q15" s="219"/>
      <c r="R15" s="250"/>
      <c r="S15" s="99"/>
      <c r="T15" s="189"/>
      <c r="U15" s="99"/>
      <c r="V15" s="282"/>
      <c r="W15" s="303"/>
      <c r="X15" s="219"/>
      <c r="Y15" s="217"/>
      <c r="Z15" s="558"/>
      <c r="AA15" s="219"/>
      <c r="AB15" s="317"/>
      <c r="AC15" s="329"/>
      <c r="AD15" s="339"/>
      <c r="AF15" s="435"/>
      <c r="AG15" s="188"/>
      <c r="AH15" s="140"/>
      <c r="AI15" s="208"/>
      <c r="AJ15" s="439"/>
      <c r="AK15" s="365"/>
      <c r="AL15" s="165"/>
      <c r="AM15" s="363"/>
      <c r="AN15" s="376"/>
      <c r="AO15" s="376"/>
      <c r="AP15" s="376"/>
      <c r="AQ15" s="363"/>
      <c r="AR15" s="439"/>
    </row>
    <row r="16" spans="1:49" x14ac:dyDescent="0.25">
      <c r="A16" s="683"/>
      <c r="B16" s="547"/>
      <c r="C16" s="219"/>
      <c r="D16" s="219"/>
      <c r="E16" s="99"/>
      <c r="F16" s="99"/>
      <c r="G16" s="99"/>
      <c r="H16" s="385"/>
      <c r="I16" s="547"/>
      <c r="J16" s="219"/>
      <c r="K16" s="219"/>
      <c r="L16" s="99"/>
      <c r="M16" s="99"/>
      <c r="N16" s="99"/>
      <c r="O16" s="225"/>
      <c r="P16" s="547"/>
      <c r="Q16" s="219"/>
      <c r="R16" s="250"/>
      <c r="S16" s="99"/>
      <c r="T16" s="99"/>
      <c r="U16" s="99"/>
      <c r="V16" s="282"/>
      <c r="W16" s="127"/>
      <c r="X16" s="250"/>
      <c r="Y16" s="217"/>
      <c r="Z16" s="559"/>
      <c r="AA16" s="219"/>
      <c r="AB16" s="317"/>
      <c r="AC16" s="329"/>
      <c r="AD16" s="339"/>
      <c r="AF16" s="180"/>
      <c r="AG16" s="140"/>
      <c r="AH16" s="140"/>
      <c r="AI16" s="363"/>
      <c r="AJ16" s="439"/>
      <c r="AK16" s="365"/>
      <c r="AL16" s="181"/>
      <c r="AM16" s="363"/>
      <c r="AN16" s="376"/>
      <c r="AO16" s="376"/>
      <c r="AP16" s="376"/>
      <c r="AQ16" s="363"/>
      <c r="AR16" s="439"/>
    </row>
    <row r="17" spans="1:49" ht="16.5" customHeight="1" x14ac:dyDescent="0.25">
      <c r="A17" s="692" t="s">
        <v>58</v>
      </c>
      <c r="B17" s="695" t="s">
        <v>51</v>
      </c>
      <c r="C17" s="219" t="s">
        <v>118</v>
      </c>
      <c r="D17" s="250">
        <v>75</v>
      </c>
      <c r="E17" s="348"/>
      <c r="F17" s="348"/>
      <c r="G17" s="189">
        <f>D17/100</f>
        <v>0.75</v>
      </c>
      <c r="H17" s="397"/>
      <c r="I17" s="562" t="s">
        <v>135</v>
      </c>
      <c r="J17" s="219" t="s">
        <v>154</v>
      </c>
      <c r="K17" s="250">
        <v>75</v>
      </c>
      <c r="L17" s="348"/>
      <c r="M17" s="348"/>
      <c r="N17" s="189">
        <f>K17/100</f>
        <v>0.75</v>
      </c>
      <c r="O17" s="225"/>
      <c r="P17" s="649" t="s">
        <v>51</v>
      </c>
      <c r="Q17" s="219" t="s">
        <v>118</v>
      </c>
      <c r="R17" s="219">
        <v>75</v>
      </c>
      <c r="S17" s="348"/>
      <c r="T17" s="348"/>
      <c r="U17" s="189">
        <f>R17/100</f>
        <v>0.75</v>
      </c>
      <c r="V17" s="282"/>
      <c r="W17" s="98"/>
      <c r="X17" s="115"/>
      <c r="Y17" s="217"/>
      <c r="Z17" s="570"/>
      <c r="AA17" s="98"/>
      <c r="AB17" s="115"/>
      <c r="AC17" s="115"/>
      <c r="AD17" s="339"/>
      <c r="AF17" s="180"/>
      <c r="AG17" s="229"/>
      <c r="AH17" s="140"/>
      <c r="AI17" s="363"/>
      <c r="AJ17" s="439"/>
      <c r="AK17" s="441"/>
      <c r="AL17" s="376"/>
      <c r="AM17" s="376"/>
      <c r="AN17" s="57"/>
      <c r="AO17" s="57"/>
      <c r="AP17" s="376"/>
      <c r="AQ17" s="363"/>
      <c r="AR17" s="439"/>
    </row>
    <row r="18" spans="1:49" ht="16.5" customHeight="1" x14ac:dyDescent="0.25">
      <c r="A18" s="693"/>
      <c r="B18" s="696"/>
      <c r="C18" s="523" t="s">
        <v>204</v>
      </c>
      <c r="D18" s="250"/>
      <c r="E18" s="348"/>
      <c r="F18" s="348"/>
      <c r="G18" s="348"/>
      <c r="H18" s="397"/>
      <c r="I18" s="563"/>
      <c r="J18" s="523" t="s">
        <v>204</v>
      </c>
      <c r="K18" s="250"/>
      <c r="L18" s="348"/>
      <c r="M18" s="348"/>
      <c r="N18" s="348"/>
      <c r="O18" s="225"/>
      <c r="P18" s="650"/>
      <c r="Q18" s="709" t="s">
        <v>123</v>
      </c>
      <c r="R18" s="219"/>
      <c r="S18" s="348"/>
      <c r="T18" s="348"/>
      <c r="U18" s="348"/>
      <c r="V18" s="282"/>
      <c r="W18" s="567"/>
      <c r="X18" s="174"/>
      <c r="Y18" s="217"/>
      <c r="Z18" s="558"/>
      <c r="AA18" s="567"/>
      <c r="AB18" s="174"/>
      <c r="AC18" s="115"/>
      <c r="AD18" s="339"/>
      <c r="AF18" s="180"/>
      <c r="AG18" s="229"/>
      <c r="AH18" s="140"/>
      <c r="AI18" s="363"/>
      <c r="AJ18" s="439"/>
      <c r="AK18" s="441"/>
      <c r="AL18" s="440"/>
      <c r="AM18" s="376"/>
      <c r="AN18" s="57"/>
      <c r="AO18" s="376"/>
      <c r="AP18" s="376"/>
      <c r="AQ18" s="363"/>
      <c r="AR18" s="439"/>
    </row>
    <row r="19" spans="1:49" ht="16.5" customHeight="1" x14ac:dyDescent="0.25">
      <c r="A19" s="693"/>
      <c r="B19" s="696"/>
      <c r="C19" s="658"/>
      <c r="D19" s="219"/>
      <c r="E19" s="348"/>
      <c r="F19" s="348"/>
      <c r="G19" s="348"/>
      <c r="H19" s="397"/>
      <c r="I19" s="563"/>
      <c r="J19" s="524"/>
      <c r="K19" s="219"/>
      <c r="L19" s="348"/>
      <c r="M19" s="348"/>
      <c r="N19" s="348"/>
      <c r="O19" s="225"/>
      <c r="P19" s="650"/>
      <c r="Q19" s="710"/>
      <c r="R19" s="219"/>
      <c r="S19" s="348"/>
      <c r="T19" s="348"/>
      <c r="U19" s="348"/>
      <c r="V19" s="282"/>
      <c r="W19" s="568"/>
      <c r="X19" s="174"/>
      <c r="Y19" s="217"/>
      <c r="Z19" s="558"/>
      <c r="AA19" s="568"/>
      <c r="AB19" s="174"/>
      <c r="AC19" s="115"/>
      <c r="AD19" s="339"/>
      <c r="AF19" s="180"/>
      <c r="AG19" s="229"/>
      <c r="AH19" s="140"/>
      <c r="AI19" s="363"/>
      <c r="AJ19" s="439"/>
      <c r="AK19" s="441"/>
      <c r="AL19" s="376"/>
      <c r="AM19" s="376"/>
      <c r="AN19" s="57"/>
      <c r="AO19" s="57"/>
      <c r="AP19" s="376"/>
      <c r="AQ19" s="363"/>
      <c r="AR19" s="439"/>
    </row>
    <row r="20" spans="1:49" ht="16.5" customHeight="1" x14ac:dyDescent="0.25">
      <c r="A20" s="693"/>
      <c r="B20" s="696"/>
      <c r="C20" s="658"/>
      <c r="D20" s="250"/>
      <c r="E20" s="348"/>
      <c r="F20" s="348"/>
      <c r="G20" s="348"/>
      <c r="H20" s="397"/>
      <c r="I20" s="563"/>
      <c r="J20" s="524"/>
      <c r="K20" s="250"/>
      <c r="L20" s="348"/>
      <c r="M20" s="348"/>
      <c r="N20" s="348"/>
      <c r="O20" s="225"/>
      <c r="P20" s="650"/>
      <c r="Q20" s="710"/>
      <c r="R20" s="219"/>
      <c r="S20" s="348"/>
      <c r="T20" s="348"/>
      <c r="U20" s="348"/>
      <c r="V20" s="282"/>
      <c r="W20" s="568"/>
      <c r="X20" s="115"/>
      <c r="Y20" s="217"/>
      <c r="Z20" s="558"/>
      <c r="AA20" s="568"/>
      <c r="AB20" s="115"/>
      <c r="AC20" s="115"/>
      <c r="AD20" s="339"/>
      <c r="AF20" s="180"/>
      <c r="AG20" s="229"/>
      <c r="AH20" s="140"/>
      <c r="AI20" s="208"/>
      <c r="AJ20" s="439"/>
      <c r="AK20" s="441"/>
      <c r="AL20" s="376"/>
      <c r="AM20" s="376"/>
      <c r="AN20" s="358"/>
      <c r="AO20" s="376"/>
      <c r="AP20" s="376"/>
      <c r="AQ20" s="363"/>
      <c r="AR20" s="439"/>
    </row>
    <row r="21" spans="1:49" ht="16.5" customHeight="1" x14ac:dyDescent="0.25">
      <c r="A21" s="694"/>
      <c r="B21" s="697"/>
      <c r="C21" s="659"/>
      <c r="D21" s="250"/>
      <c r="E21" s="348"/>
      <c r="F21" s="348"/>
      <c r="G21" s="348"/>
      <c r="H21" s="397"/>
      <c r="I21" s="564"/>
      <c r="J21" s="525"/>
      <c r="K21" s="250"/>
      <c r="L21" s="348"/>
      <c r="M21" s="348"/>
      <c r="N21" s="348"/>
      <c r="O21" s="225"/>
      <c r="P21" s="651"/>
      <c r="Q21" s="711"/>
      <c r="R21" s="219"/>
      <c r="S21" s="348"/>
      <c r="T21" s="348"/>
      <c r="U21" s="348"/>
      <c r="V21" s="282"/>
      <c r="W21" s="569"/>
      <c r="X21" s="115"/>
      <c r="Y21" s="217"/>
      <c r="Z21" s="559"/>
      <c r="AA21" s="569"/>
      <c r="AB21" s="115"/>
      <c r="AC21" s="115"/>
      <c r="AD21" s="339"/>
      <c r="AF21" s="209"/>
      <c r="AG21" s="432"/>
      <c r="AH21" s="165"/>
      <c r="AI21" s="208"/>
      <c r="AJ21" s="439"/>
      <c r="AK21" s="441"/>
      <c r="AL21" s="140"/>
      <c r="AM21" s="140"/>
      <c r="AN21" s="358"/>
      <c r="AO21" s="358"/>
      <c r="AP21" s="358"/>
      <c r="AQ21" s="363"/>
      <c r="AR21" s="439"/>
    </row>
    <row r="22" spans="1:49" ht="16.5" customHeight="1" x14ac:dyDescent="0.25">
      <c r="A22" s="691" t="s">
        <v>42</v>
      </c>
      <c r="B22" s="701" t="s">
        <v>335</v>
      </c>
      <c r="C22" s="250" t="s">
        <v>205</v>
      </c>
      <c r="D22" s="250" t="s">
        <v>199</v>
      </c>
      <c r="E22" s="348"/>
      <c r="F22" s="348"/>
      <c r="G22" s="189"/>
      <c r="H22" s="397"/>
      <c r="I22" s="545" t="s">
        <v>400</v>
      </c>
      <c r="J22" s="250" t="s">
        <v>401</v>
      </c>
      <c r="K22" s="250">
        <v>15</v>
      </c>
      <c r="L22" s="348"/>
      <c r="M22" s="348">
        <f>K22*0.65/35</f>
        <v>0.27857142857142858</v>
      </c>
      <c r="N22" s="189"/>
      <c r="O22" s="217"/>
      <c r="P22" s="545" t="s">
        <v>145</v>
      </c>
      <c r="Q22" s="223" t="s">
        <v>220</v>
      </c>
      <c r="R22" s="223">
        <v>7</v>
      </c>
      <c r="S22" s="473">
        <f>R22/85</f>
        <v>8.2352941176470587E-2</v>
      </c>
      <c r="T22" s="473"/>
      <c r="U22" s="189"/>
      <c r="V22" s="282"/>
      <c r="W22" s="75"/>
      <c r="X22" s="115"/>
      <c r="Y22" s="4"/>
      <c r="Z22" s="708"/>
      <c r="AA22" s="319"/>
      <c r="AB22" s="219"/>
      <c r="AC22" s="329"/>
      <c r="AD22" s="339"/>
      <c r="AF22" s="209"/>
      <c r="AG22" s="432"/>
      <c r="AH22" s="165"/>
      <c r="AI22" s="208"/>
      <c r="AJ22" s="439"/>
      <c r="AK22" s="180"/>
      <c r="AL22" s="140"/>
      <c r="AM22" s="363"/>
      <c r="AN22" s="19"/>
      <c r="AO22" s="19"/>
      <c r="AP22" s="376"/>
      <c r="AQ22" s="363"/>
      <c r="AR22" s="439"/>
    </row>
    <row r="23" spans="1:49" x14ac:dyDescent="0.25">
      <c r="A23" s="691"/>
      <c r="B23" s="702"/>
      <c r="C23" s="219" t="s">
        <v>74</v>
      </c>
      <c r="D23" s="250">
        <v>30</v>
      </c>
      <c r="E23" s="348"/>
      <c r="F23" s="348"/>
      <c r="G23" s="348">
        <f>D23/100</f>
        <v>0.3</v>
      </c>
      <c r="H23" s="397"/>
      <c r="I23" s="546"/>
      <c r="J23" s="219" t="s">
        <v>224</v>
      </c>
      <c r="K23" s="219" t="s">
        <v>229</v>
      </c>
      <c r="L23" s="348"/>
      <c r="M23" s="348"/>
      <c r="N23" s="348"/>
      <c r="O23" s="217"/>
      <c r="P23" s="546"/>
      <c r="Q23" s="223" t="s">
        <v>105</v>
      </c>
      <c r="R23" s="223">
        <v>30</v>
      </c>
      <c r="S23" s="473">
        <f>R23/90</f>
        <v>0.33333333333333331</v>
      </c>
      <c r="T23" s="473"/>
      <c r="U23" s="348"/>
      <c r="V23" s="282"/>
      <c r="W23" s="98"/>
      <c r="X23" s="115"/>
      <c r="Y23" s="4"/>
      <c r="Z23" s="708"/>
      <c r="AA23" s="219"/>
      <c r="AB23" s="115"/>
      <c r="AC23" s="329"/>
      <c r="AD23" s="339"/>
      <c r="AF23" s="209"/>
      <c r="AG23" s="432"/>
      <c r="AH23" s="165"/>
      <c r="AI23" s="208"/>
      <c r="AJ23" s="439"/>
      <c r="AK23" s="180"/>
      <c r="AL23" s="181"/>
      <c r="AM23" s="140"/>
      <c r="AN23" s="19"/>
      <c r="AO23" s="19"/>
      <c r="AP23" s="19"/>
      <c r="AQ23" s="363"/>
      <c r="AR23" s="439"/>
    </row>
    <row r="24" spans="1:49" x14ac:dyDescent="0.25">
      <c r="A24" s="691"/>
      <c r="B24" s="702"/>
      <c r="C24" s="219" t="s">
        <v>336</v>
      </c>
      <c r="D24" s="219" t="s">
        <v>229</v>
      </c>
      <c r="E24" s="348"/>
      <c r="F24" s="348" t="s">
        <v>232</v>
      </c>
      <c r="G24" s="348"/>
      <c r="H24" s="397"/>
      <c r="I24" s="546"/>
      <c r="J24" s="219" t="s">
        <v>402</v>
      </c>
      <c r="K24" s="219">
        <v>20</v>
      </c>
      <c r="L24" s="348">
        <f>K24/100</f>
        <v>0.2</v>
      </c>
      <c r="M24" s="348" t="s">
        <v>232</v>
      </c>
      <c r="N24" s="189"/>
      <c r="O24" s="217"/>
      <c r="P24" s="546"/>
      <c r="Q24" s="223" t="s">
        <v>115</v>
      </c>
      <c r="R24" s="223">
        <v>10</v>
      </c>
      <c r="S24" s="473"/>
      <c r="T24" s="473">
        <f>R24/55</f>
        <v>0.18181818181818182</v>
      </c>
      <c r="U24" s="348"/>
      <c r="V24" s="282"/>
      <c r="W24" s="75"/>
      <c r="X24" s="115"/>
      <c r="Y24" s="4"/>
      <c r="Z24" s="708"/>
      <c r="AA24" s="319"/>
      <c r="AB24" s="319"/>
      <c r="AC24" s="115"/>
      <c r="AD24" s="339"/>
      <c r="AF24" s="209"/>
      <c r="AG24" s="221"/>
      <c r="AH24" s="221"/>
      <c r="AI24" s="208"/>
      <c r="AJ24" s="439"/>
      <c r="AK24" s="180"/>
      <c r="AL24" s="181"/>
      <c r="AM24" s="140"/>
      <c r="AN24" s="19"/>
      <c r="AO24" s="19"/>
      <c r="AP24" s="19"/>
      <c r="AQ24" s="363"/>
      <c r="AR24" s="439"/>
    </row>
    <row r="25" spans="1:49" ht="19.5" x14ac:dyDescent="0.25">
      <c r="A25" s="691"/>
      <c r="B25" s="702"/>
      <c r="C25" s="219"/>
      <c r="D25" s="219"/>
      <c r="E25" s="348"/>
      <c r="F25" s="348"/>
      <c r="G25" s="348"/>
      <c r="H25" s="397"/>
      <c r="I25" s="546"/>
      <c r="J25" s="219"/>
      <c r="K25" s="219"/>
      <c r="L25" s="348"/>
      <c r="M25" s="348"/>
      <c r="N25" s="348"/>
      <c r="O25" s="217"/>
      <c r="P25" s="546"/>
      <c r="Q25" s="223" t="s">
        <v>129</v>
      </c>
      <c r="R25" s="223">
        <v>5</v>
      </c>
      <c r="S25" s="348"/>
      <c r="T25" s="348"/>
      <c r="U25" s="348">
        <f>R25/100</f>
        <v>0.05</v>
      </c>
      <c r="V25" s="282"/>
      <c r="W25" s="98"/>
      <c r="X25" s="115"/>
      <c r="Y25" s="4"/>
      <c r="Z25" s="708"/>
      <c r="AA25" s="332"/>
      <c r="AB25" s="319"/>
      <c r="AC25" s="115"/>
      <c r="AD25" s="339"/>
      <c r="AF25" s="209"/>
      <c r="AG25" s="221"/>
      <c r="AH25" s="221"/>
      <c r="AI25" s="363"/>
      <c r="AJ25" s="439"/>
      <c r="AK25" s="180"/>
      <c r="AL25" s="181"/>
      <c r="AM25" s="140"/>
      <c r="AN25" s="19"/>
      <c r="AO25" s="19"/>
      <c r="AP25" s="19"/>
      <c r="AQ25" s="363"/>
      <c r="AR25" s="439"/>
    </row>
    <row r="26" spans="1:49" ht="19.5" x14ac:dyDescent="0.25">
      <c r="A26" s="691"/>
      <c r="B26" s="703"/>
      <c r="C26" s="386"/>
      <c r="D26" s="387"/>
      <c r="E26" s="348"/>
      <c r="F26" s="348"/>
      <c r="G26" s="348"/>
      <c r="H26" s="217"/>
      <c r="I26" s="547"/>
      <c r="J26" s="219"/>
      <c r="K26" s="219"/>
      <c r="L26" s="348"/>
      <c r="M26" s="348"/>
      <c r="N26" s="348"/>
      <c r="O26" s="217" t="s">
        <v>403</v>
      </c>
      <c r="P26" s="547"/>
      <c r="Q26" s="220"/>
      <c r="R26" s="220"/>
      <c r="S26" s="348"/>
      <c r="T26" s="348"/>
      <c r="U26" s="348"/>
      <c r="V26" s="282"/>
      <c r="W26" s="98"/>
      <c r="X26" s="75"/>
      <c r="Y26" s="4"/>
      <c r="Z26" s="708"/>
      <c r="AA26" s="332"/>
      <c r="AB26" s="319"/>
      <c r="AC26" s="115"/>
      <c r="AD26" s="339"/>
      <c r="AF26" s="433"/>
      <c r="AG26" s="433"/>
      <c r="AH26" s="165"/>
      <c r="AI26" s="363"/>
      <c r="AJ26" s="439"/>
      <c r="AK26" s="180"/>
      <c r="AL26" s="181"/>
      <c r="AM26" s="140"/>
      <c r="AN26" s="19"/>
      <c r="AO26" s="19"/>
      <c r="AP26" s="19"/>
      <c r="AQ26" s="199"/>
      <c r="AR26" s="439"/>
    </row>
    <row r="27" spans="1:49" s="216" customFormat="1" ht="18" customHeight="1" x14ac:dyDescent="0.25">
      <c r="A27" s="459" t="s">
        <v>14</v>
      </c>
      <c r="B27" s="449" t="s">
        <v>55</v>
      </c>
      <c r="C27" s="139"/>
      <c r="D27" s="106"/>
      <c r="E27" s="349"/>
      <c r="F27" s="349"/>
      <c r="G27" s="349"/>
      <c r="H27" s="217"/>
      <c r="I27" s="302" t="s">
        <v>55</v>
      </c>
      <c r="J27" s="250" t="s">
        <v>14</v>
      </c>
      <c r="K27" s="70" t="s">
        <v>77</v>
      </c>
      <c r="L27" s="349"/>
      <c r="M27" s="349"/>
      <c r="N27" s="349"/>
      <c r="O27" s="63"/>
      <c r="P27" s="249" t="s">
        <v>14</v>
      </c>
      <c r="Q27" s="302"/>
      <c r="R27" s="70"/>
      <c r="S27" s="349"/>
      <c r="T27" s="349"/>
      <c r="U27" s="349"/>
      <c r="V27" s="217"/>
      <c r="W27" s="249"/>
      <c r="X27" s="250"/>
      <c r="Y27" s="70"/>
      <c r="Z27" s="172"/>
      <c r="AA27" s="302"/>
      <c r="AB27" s="250"/>
      <c r="AC27" s="70"/>
      <c r="AD27" s="217"/>
      <c r="AE27" s="221"/>
      <c r="AF27" s="363"/>
      <c r="AG27" s="363"/>
      <c r="AH27" s="140"/>
      <c r="AI27" s="363"/>
      <c r="AJ27" s="165"/>
      <c r="AK27" s="365"/>
      <c r="AL27" s="363"/>
      <c r="AM27" s="363"/>
      <c r="AN27" s="19"/>
      <c r="AO27" s="19"/>
      <c r="AP27" s="376"/>
      <c r="AQ27" s="363"/>
      <c r="AR27" s="221"/>
    </row>
    <row r="28" spans="1:49" s="5" customFormat="1" ht="18" customHeight="1" thickBot="1" x14ac:dyDescent="0.3">
      <c r="A28" s="14" t="s">
        <v>15</v>
      </c>
      <c r="B28" s="451" t="s">
        <v>0</v>
      </c>
      <c r="C28" s="67"/>
      <c r="D28" s="118"/>
      <c r="E28" s="350"/>
      <c r="F28" s="350"/>
      <c r="G28" s="350"/>
      <c r="H28" s="225"/>
      <c r="I28" s="117" t="s">
        <v>0</v>
      </c>
      <c r="J28" s="67"/>
      <c r="K28" s="118"/>
      <c r="L28" s="350"/>
      <c r="M28" s="350"/>
      <c r="N28" s="350"/>
      <c r="O28" s="63"/>
      <c r="P28" s="117" t="s">
        <v>0</v>
      </c>
      <c r="Q28" s="67" t="s">
        <v>87</v>
      </c>
      <c r="R28" s="118"/>
      <c r="S28" s="350"/>
      <c r="T28" s="350"/>
      <c r="U28" s="350"/>
      <c r="V28" s="119"/>
      <c r="W28" s="117"/>
      <c r="X28" s="139"/>
      <c r="Y28" s="106"/>
      <c r="Z28" s="119"/>
      <c r="AA28" s="249"/>
      <c r="AB28" s="67"/>
      <c r="AC28" s="118"/>
      <c r="AD28" s="119"/>
      <c r="AF28" s="166"/>
      <c r="AG28" s="166"/>
      <c r="AH28" s="166"/>
      <c r="AI28" s="166"/>
      <c r="AJ28" s="221"/>
      <c r="AK28" s="365"/>
      <c r="AL28" s="140"/>
      <c r="AM28" s="363"/>
      <c r="AN28" s="19"/>
      <c r="AO28" s="19"/>
      <c r="AP28" s="376"/>
      <c r="AQ28" s="363"/>
      <c r="AR28" s="358"/>
      <c r="AS28" s="358"/>
      <c r="AT28" s="358"/>
      <c r="AU28" s="301"/>
      <c r="AV28" s="301"/>
      <c r="AW28" s="301"/>
    </row>
    <row r="29" spans="1:49" s="5" customFormat="1" ht="20.100000000000001" customHeight="1" x14ac:dyDescent="0.25">
      <c r="A29" s="688" t="s">
        <v>16</v>
      </c>
      <c r="B29" s="526" t="s">
        <v>17</v>
      </c>
      <c r="C29" s="551"/>
      <c r="D29" s="367"/>
      <c r="E29" s="368">
        <f>SUM(E5:E28)</f>
        <v>5.4666666666666668</v>
      </c>
      <c r="F29" s="368">
        <f t="shared" ref="F29" si="0">SUM(F5:F28)</f>
        <v>2.7142857142857144</v>
      </c>
      <c r="G29" s="368">
        <f>SUM(G5:G28)</f>
        <v>1.5</v>
      </c>
      <c r="H29" s="369"/>
      <c r="I29" s="526" t="s">
        <v>17</v>
      </c>
      <c r="J29" s="551"/>
      <c r="K29" s="367"/>
      <c r="L29" s="368">
        <f>SUM(L5:L28)</f>
        <v>5.2</v>
      </c>
      <c r="M29" s="368">
        <f>SUM(M5:M26)</f>
        <v>2.611904761904762</v>
      </c>
      <c r="N29" s="368">
        <f>SUM(N5:N26)</f>
        <v>1.95</v>
      </c>
      <c r="O29" s="369"/>
      <c r="P29" s="526" t="s">
        <v>56</v>
      </c>
      <c r="Q29" s="527"/>
      <c r="R29" s="304"/>
      <c r="S29" s="361">
        <f>SUM(S5:S28)</f>
        <v>5.6509803921568622</v>
      </c>
      <c r="T29" s="361">
        <f t="shared" ref="T29:U29" si="1">SUM(T5:T28)</f>
        <v>2.4818181818181815</v>
      </c>
      <c r="U29" s="361">
        <f t="shared" si="1"/>
        <v>1.2</v>
      </c>
      <c r="V29" s="361"/>
      <c r="W29" s="526"/>
      <c r="X29" s="551"/>
      <c r="Y29" s="526"/>
      <c r="Z29" s="551"/>
      <c r="AA29" s="526"/>
      <c r="AB29" s="527"/>
      <c r="AC29" s="526"/>
      <c r="AD29" s="527"/>
      <c r="AF29" s="166"/>
      <c r="AG29" s="166"/>
      <c r="AH29" s="140"/>
      <c r="AI29" s="363"/>
      <c r="AJ29" s="221"/>
      <c r="AK29" s="365"/>
      <c r="AL29" s="363"/>
      <c r="AM29" s="363"/>
      <c r="AN29" s="19"/>
      <c r="AO29" s="19"/>
      <c r="AP29" s="19"/>
      <c r="AQ29" s="363"/>
      <c r="AR29" s="358"/>
      <c r="AS29" s="358"/>
      <c r="AT29" s="358"/>
      <c r="AU29" s="301"/>
      <c r="AV29" s="301"/>
      <c r="AW29" s="301"/>
    </row>
    <row r="30" spans="1:49" s="5" customFormat="1" ht="20.100000000000001" customHeight="1" x14ac:dyDescent="0.25">
      <c r="A30" s="689"/>
      <c r="B30" s="518" t="s">
        <v>68</v>
      </c>
      <c r="C30" s="519"/>
      <c r="D30" s="374">
        <f>E29</f>
        <v>5.4666666666666668</v>
      </c>
      <c r="E30" s="351"/>
      <c r="F30" s="351"/>
      <c r="G30" s="351"/>
      <c r="H30" s="217"/>
      <c r="I30" s="518" t="s">
        <v>59</v>
      </c>
      <c r="J30" s="519"/>
      <c r="K30" s="219">
        <f>L29</f>
        <v>5.2</v>
      </c>
      <c r="L30" s="351"/>
      <c r="M30" s="351"/>
      <c r="N30" s="351"/>
      <c r="O30" s="217"/>
      <c r="P30" s="530" t="s">
        <v>68</v>
      </c>
      <c r="Q30" s="531"/>
      <c r="R30" s="214">
        <f>S29</f>
        <v>5.6509803921568622</v>
      </c>
      <c r="S30" s="351"/>
      <c r="T30" s="351"/>
      <c r="U30" s="351"/>
      <c r="V30" s="4"/>
      <c r="W30" s="530"/>
      <c r="X30" s="531"/>
      <c r="Y30" s="174"/>
      <c r="Z30" s="4"/>
      <c r="AA30" s="518"/>
      <c r="AB30" s="519"/>
      <c r="AC30" s="219"/>
      <c r="AD30" s="217"/>
      <c r="AF30" s="166"/>
      <c r="AG30" s="166"/>
      <c r="AH30" s="167"/>
      <c r="AI30" s="363"/>
      <c r="AJ30" s="221"/>
      <c r="AK30" s="365"/>
      <c r="AL30" s="140"/>
      <c r="AM30" s="140"/>
      <c r="AN30" s="19"/>
      <c r="AO30" s="19"/>
      <c r="AP30" s="19"/>
      <c r="AQ30" s="363"/>
      <c r="AR30" s="358"/>
      <c r="AS30" s="358"/>
      <c r="AT30" s="358"/>
      <c r="AU30" s="301"/>
      <c r="AV30" s="301"/>
      <c r="AW30" s="301"/>
    </row>
    <row r="31" spans="1:49" s="5" customFormat="1" ht="20.100000000000001" customHeight="1" x14ac:dyDescent="0.25">
      <c r="A31" s="689"/>
      <c r="B31" s="518" t="s">
        <v>49</v>
      </c>
      <c r="C31" s="519"/>
      <c r="D31" s="226">
        <f>F29</f>
        <v>2.7142857142857144</v>
      </c>
      <c r="E31" s="352"/>
      <c r="F31" s="352"/>
      <c r="G31" s="352"/>
      <c r="H31" s="217"/>
      <c r="I31" s="518" t="s">
        <v>49</v>
      </c>
      <c r="J31" s="519"/>
      <c r="K31" s="226">
        <f>M29</f>
        <v>2.611904761904762</v>
      </c>
      <c r="L31" s="352"/>
      <c r="M31" s="352"/>
      <c r="N31" s="352"/>
      <c r="O31" s="217"/>
      <c r="P31" s="530" t="s">
        <v>49</v>
      </c>
      <c r="Q31" s="531"/>
      <c r="R31" s="96">
        <f>T29</f>
        <v>2.4818181818181815</v>
      </c>
      <c r="S31" s="352"/>
      <c r="T31" s="352"/>
      <c r="U31" s="352"/>
      <c r="V31" s="4"/>
      <c r="W31" s="530"/>
      <c r="X31" s="531"/>
      <c r="Y31" s="96"/>
      <c r="Z31" s="4"/>
      <c r="AA31" s="518"/>
      <c r="AB31" s="519"/>
      <c r="AC31" s="226"/>
      <c r="AD31" s="217"/>
      <c r="AF31" s="166"/>
      <c r="AG31" s="166"/>
      <c r="AH31" s="167"/>
      <c r="AI31" s="363"/>
      <c r="AJ31" s="221"/>
      <c r="AK31" s="365"/>
      <c r="AL31" s="140"/>
      <c r="AM31" s="363"/>
      <c r="AN31" s="19"/>
      <c r="AO31" s="19"/>
      <c r="AP31" s="19"/>
      <c r="AQ31" s="363"/>
      <c r="AR31" s="358"/>
      <c r="AS31" s="358"/>
      <c r="AT31" s="358"/>
      <c r="AU31" s="301"/>
      <c r="AV31" s="301"/>
      <c r="AW31" s="301"/>
    </row>
    <row r="32" spans="1:49" s="5" customFormat="1" ht="20.100000000000001" customHeight="1" x14ac:dyDescent="0.25">
      <c r="A32" s="689"/>
      <c r="B32" s="518" t="s">
        <v>24</v>
      </c>
      <c r="C32" s="519"/>
      <c r="D32" s="226">
        <f>G29</f>
        <v>1.5</v>
      </c>
      <c r="E32" s="352"/>
      <c r="F32" s="352"/>
      <c r="G32" s="352"/>
      <c r="H32" s="217"/>
      <c r="I32" s="518" t="s">
        <v>24</v>
      </c>
      <c r="J32" s="519"/>
      <c r="K32" s="226">
        <f>N29</f>
        <v>1.95</v>
      </c>
      <c r="L32" s="352"/>
      <c r="M32" s="352"/>
      <c r="N32" s="352"/>
      <c r="O32" s="217"/>
      <c r="P32" s="530" t="s">
        <v>24</v>
      </c>
      <c r="Q32" s="531"/>
      <c r="R32" s="96">
        <f>U29</f>
        <v>1.2</v>
      </c>
      <c r="S32" s="352"/>
      <c r="T32" s="352"/>
      <c r="U32" s="352"/>
      <c r="V32" s="4"/>
      <c r="W32" s="530"/>
      <c r="X32" s="531"/>
      <c r="Y32" s="298"/>
      <c r="Z32" s="217"/>
      <c r="AA32" s="518"/>
      <c r="AB32" s="519"/>
      <c r="AC32" s="226"/>
      <c r="AD32" s="217"/>
      <c r="AF32" s="603"/>
      <c r="AG32" s="603"/>
      <c r="AH32" s="168"/>
      <c r="AI32" s="363"/>
      <c r="AJ32" s="221"/>
      <c r="AK32" s="363"/>
      <c r="AL32" s="363"/>
      <c r="AM32" s="165"/>
      <c r="AN32" s="178"/>
      <c r="AO32" s="178"/>
      <c r="AP32" s="178"/>
      <c r="AQ32" s="363"/>
      <c r="AR32" s="358"/>
      <c r="AS32" s="358"/>
      <c r="AT32" s="358"/>
      <c r="AU32" s="301"/>
      <c r="AV32" s="301"/>
      <c r="AW32" s="301"/>
    </row>
    <row r="33" spans="1:49" s="5" customFormat="1" x14ac:dyDescent="0.25">
      <c r="A33" s="689"/>
      <c r="B33" s="530" t="s">
        <v>112</v>
      </c>
      <c r="C33" s="531"/>
      <c r="D33" s="123">
        <v>0.5</v>
      </c>
      <c r="E33" s="353"/>
      <c r="F33" s="353"/>
      <c r="G33" s="353"/>
      <c r="H33" s="217"/>
      <c r="I33" s="518" t="s">
        <v>112</v>
      </c>
      <c r="J33" s="519"/>
      <c r="K33" s="123">
        <v>1</v>
      </c>
      <c r="L33" s="353"/>
      <c r="M33" s="353"/>
      <c r="N33" s="353"/>
      <c r="O33" s="217"/>
      <c r="P33" s="530" t="s">
        <v>112</v>
      </c>
      <c r="Q33" s="531"/>
      <c r="R33" s="97"/>
      <c r="S33" s="353"/>
      <c r="T33" s="353"/>
      <c r="U33" s="353"/>
      <c r="V33" s="15"/>
      <c r="W33" s="530"/>
      <c r="X33" s="531"/>
      <c r="Y33" s="149"/>
      <c r="Z33" s="62"/>
      <c r="AA33" s="518"/>
      <c r="AB33" s="519"/>
      <c r="AC33" s="123"/>
      <c r="AD33" s="217"/>
      <c r="AF33" s="603"/>
      <c r="AG33" s="603"/>
      <c r="AH33" s="168"/>
      <c r="AI33" s="363"/>
      <c r="AJ33" s="221"/>
      <c r="AK33" s="363"/>
      <c r="AL33" s="363"/>
      <c r="AM33" s="140"/>
      <c r="AN33" s="140"/>
      <c r="AO33" s="140"/>
      <c r="AP33" s="140"/>
      <c r="AQ33" s="363"/>
      <c r="AR33" s="221"/>
      <c r="AS33" s="358"/>
      <c r="AT33" s="358"/>
      <c r="AU33" s="301"/>
      <c r="AV33" s="301"/>
      <c r="AW33" s="301"/>
    </row>
    <row r="34" spans="1:49" s="5" customFormat="1" x14ac:dyDescent="0.25">
      <c r="A34" s="689"/>
      <c r="B34" s="607" t="s">
        <v>83</v>
      </c>
      <c r="C34" s="542"/>
      <c r="D34" s="149"/>
      <c r="E34" s="354"/>
      <c r="F34" s="354"/>
      <c r="G34" s="354"/>
      <c r="H34" s="62"/>
      <c r="I34" s="536" t="s">
        <v>11</v>
      </c>
      <c r="J34" s="537"/>
      <c r="K34" s="149"/>
      <c r="L34" s="354"/>
      <c r="M34" s="354"/>
      <c r="N34" s="354"/>
      <c r="O34" s="62"/>
      <c r="P34" s="607" t="s">
        <v>11</v>
      </c>
      <c r="Q34" s="542"/>
      <c r="R34" s="97"/>
      <c r="S34" s="354"/>
      <c r="T34" s="354"/>
      <c r="U34" s="354"/>
      <c r="V34" s="15"/>
      <c r="W34" s="712"/>
      <c r="X34" s="713"/>
      <c r="Y34" s="123"/>
      <c r="Z34" s="217"/>
      <c r="AA34" s="536"/>
      <c r="AB34" s="537"/>
      <c r="AC34" s="149"/>
      <c r="AD34" s="62"/>
      <c r="AF34" s="603"/>
      <c r="AG34" s="603"/>
      <c r="AH34" s="162"/>
      <c r="AI34" s="166"/>
      <c r="AJ34" s="221"/>
      <c r="AK34" s="194"/>
      <c r="AL34" s="194"/>
      <c r="AM34" s="194"/>
      <c r="AN34" s="194"/>
      <c r="AO34" s="194"/>
      <c r="AP34" s="194"/>
      <c r="AQ34" s="194"/>
      <c r="AR34" s="358"/>
    </row>
    <row r="35" spans="1:49" s="43" customFormat="1" x14ac:dyDescent="0.25">
      <c r="A35" s="689"/>
      <c r="B35" s="714" t="s">
        <v>10</v>
      </c>
      <c r="C35" s="715"/>
      <c r="D35" s="138">
        <v>2.5</v>
      </c>
      <c r="E35" s="355"/>
      <c r="F35" s="355"/>
      <c r="G35" s="355"/>
      <c r="H35" s="156"/>
      <c r="I35" s="714" t="s">
        <v>10</v>
      </c>
      <c r="J35" s="715"/>
      <c r="K35" s="138" t="s">
        <v>61</v>
      </c>
      <c r="L35" s="355"/>
      <c r="M35" s="355"/>
      <c r="N35" s="355"/>
      <c r="O35" s="156"/>
      <c r="P35" s="714" t="s">
        <v>10</v>
      </c>
      <c r="Q35" s="715"/>
      <c r="R35" s="158" t="s">
        <v>276</v>
      </c>
      <c r="S35" s="355"/>
      <c r="T35" s="355"/>
      <c r="U35" s="355"/>
      <c r="V35" s="159"/>
      <c r="W35" s="716"/>
      <c r="X35" s="717"/>
      <c r="Y35" s="205"/>
      <c r="Z35" s="206"/>
      <c r="AA35" s="530"/>
      <c r="AB35" s="531"/>
      <c r="AC35" s="138"/>
      <c r="AD35" s="156"/>
      <c r="AF35" s="704"/>
      <c r="AG35" s="704"/>
      <c r="AH35" s="163"/>
      <c r="AI35" s="193"/>
      <c r="AJ35" s="44"/>
      <c r="AK35" s="194"/>
      <c r="AL35" s="194"/>
      <c r="AM35" s="140"/>
      <c r="AN35" s="140"/>
      <c r="AO35" s="140"/>
      <c r="AP35" s="140"/>
      <c r="AQ35" s="363"/>
      <c r="AR35" s="358"/>
    </row>
    <row r="36" spans="1:49" s="43" customFormat="1" ht="24" customHeight="1" thickBot="1" x14ac:dyDescent="0.3">
      <c r="A36" s="690"/>
      <c r="B36" s="538" t="s">
        <v>60</v>
      </c>
      <c r="C36" s="539"/>
      <c r="D36" s="135">
        <f>D30*70+D31*75+D32*25+D33*60+D35*45</f>
        <v>766.2380952380953</v>
      </c>
      <c r="E36" s="356"/>
      <c r="F36" s="356"/>
      <c r="G36" s="356"/>
      <c r="H36" s="157"/>
      <c r="I36" s="538" t="s">
        <v>60</v>
      </c>
      <c r="J36" s="539"/>
      <c r="K36" s="135">
        <f>K30*70+K31*75+K32*25+K33*60+K35*45</f>
        <v>781.14285714285711</v>
      </c>
      <c r="L36" s="356"/>
      <c r="M36" s="356"/>
      <c r="N36" s="356"/>
      <c r="O36" s="246"/>
      <c r="P36" s="532" t="s">
        <v>60</v>
      </c>
      <c r="Q36" s="533"/>
      <c r="R36" s="135"/>
      <c r="S36" s="356"/>
      <c r="T36" s="356"/>
      <c r="U36" s="356"/>
      <c r="V36" s="137"/>
      <c r="W36" s="532"/>
      <c r="X36" s="533"/>
      <c r="Y36" s="135"/>
      <c r="Z36" s="155"/>
      <c r="AA36" s="532"/>
      <c r="AB36" s="533"/>
      <c r="AC36" s="135"/>
      <c r="AD36" s="137"/>
      <c r="AF36" s="44"/>
      <c r="AG36" s="180"/>
      <c r="AH36" s="140"/>
      <c r="AI36" s="140"/>
      <c r="AJ36" s="44"/>
      <c r="AK36" s="194"/>
      <c r="AL36" s="194"/>
      <c r="AM36" s="167"/>
      <c r="AN36" s="167"/>
      <c r="AO36" s="167"/>
      <c r="AP36" s="167"/>
      <c r="AQ36" s="363"/>
      <c r="AR36" s="358"/>
    </row>
    <row r="37" spans="1:49" s="43" customFormat="1" x14ac:dyDescent="0.25">
      <c r="A37" s="44" t="s">
        <v>18</v>
      </c>
      <c r="B37" s="44"/>
      <c r="C37" s="44"/>
      <c r="D37" s="44"/>
      <c r="I37" s="43" t="s">
        <v>19</v>
      </c>
      <c r="K37" s="44" t="s">
        <v>20</v>
      </c>
      <c r="O37" s="44"/>
      <c r="P37" s="44" t="s">
        <v>21</v>
      </c>
      <c r="Q37" s="44"/>
      <c r="R37" s="44"/>
      <c r="V37" s="44"/>
      <c r="W37" s="44"/>
      <c r="Y37" s="43" t="s">
        <v>22</v>
      </c>
      <c r="AE37" s="44"/>
      <c r="AF37" s="44"/>
      <c r="AG37" s="180"/>
      <c r="AH37" s="140"/>
      <c r="AI37" s="140"/>
      <c r="AJ37" s="363"/>
      <c r="AK37" s="194"/>
      <c r="AL37" s="194"/>
      <c r="AM37" s="167"/>
      <c r="AN37" s="167"/>
      <c r="AO37" s="167"/>
      <c r="AP37" s="167"/>
      <c r="AQ37" s="363"/>
      <c r="AR37" s="358"/>
    </row>
    <row r="38" spans="1:49" s="47" customFormat="1" ht="19.5" x14ac:dyDescent="0.3">
      <c r="A38" s="507" t="s">
        <v>23</v>
      </c>
      <c r="B38" s="507"/>
      <c r="C38" s="507"/>
      <c r="D38" s="507"/>
      <c r="E38" s="507"/>
      <c r="F38" s="507"/>
      <c r="G38" s="507"/>
      <c r="H38" s="507"/>
      <c r="I38" s="507"/>
      <c r="J38" s="507"/>
      <c r="K38" s="507"/>
      <c r="L38" s="357"/>
      <c r="M38" s="357"/>
      <c r="N38" s="357"/>
      <c r="O38" s="53"/>
      <c r="P38" s="80"/>
      <c r="Q38" s="80"/>
      <c r="R38" s="80"/>
      <c r="S38" s="80"/>
      <c r="T38" s="80"/>
      <c r="U38" s="80"/>
      <c r="V38" s="80"/>
      <c r="W38" s="80"/>
      <c r="X38" s="74"/>
      <c r="AE38" s="74"/>
      <c r="AF38" s="74"/>
      <c r="AG38" s="74"/>
      <c r="AH38" s="221"/>
      <c r="AI38" s="261"/>
      <c r="AJ38" s="228"/>
      <c r="AK38" s="194"/>
      <c r="AL38" s="194"/>
      <c r="AM38" s="168"/>
      <c r="AN38" s="168"/>
      <c r="AO38" s="168"/>
      <c r="AP38" s="168"/>
      <c r="AQ38" s="363"/>
      <c r="AR38" s="358"/>
    </row>
    <row r="39" spans="1:49" s="49" customFormat="1" ht="19.5" x14ac:dyDescent="0.25">
      <c r="A39" s="508" t="s">
        <v>13</v>
      </c>
      <c r="B39" s="508"/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"/>
      <c r="AD39" s="48"/>
      <c r="AE39" s="641"/>
      <c r="AF39" s="165"/>
      <c r="AG39" s="165"/>
      <c r="AH39" s="19"/>
      <c r="AI39" s="19"/>
      <c r="AJ39" s="228"/>
      <c r="AK39" s="194"/>
      <c r="AL39" s="194"/>
      <c r="AM39" s="168"/>
      <c r="AN39" s="168"/>
      <c r="AO39" s="168"/>
      <c r="AP39" s="168"/>
      <c r="AQ39" s="363"/>
      <c r="AR39" s="358"/>
    </row>
    <row r="40" spans="1:49" s="49" customFormat="1" ht="19.5" x14ac:dyDescent="0.3">
      <c r="A40" s="81" t="s">
        <v>12</v>
      </c>
      <c r="B40" s="81"/>
      <c r="C40" s="81"/>
      <c r="D40" s="48"/>
      <c r="E40" s="48"/>
      <c r="F40" s="48"/>
      <c r="G40" s="48"/>
      <c r="H40" s="53"/>
      <c r="I40" s="53"/>
      <c r="J40" s="53"/>
      <c r="K40" s="81"/>
      <c r="L40" s="48"/>
      <c r="M40" s="48"/>
      <c r="N40" s="48"/>
      <c r="O40" s="52"/>
      <c r="P40" s="53"/>
      <c r="Q40" s="53"/>
      <c r="R40" s="53"/>
      <c r="S40" s="48"/>
      <c r="T40" s="48"/>
      <c r="U40" s="48"/>
      <c r="V40" s="53"/>
      <c r="W40" s="54"/>
      <c r="X40" s="48"/>
      <c r="Y40" s="48"/>
      <c r="AD40" s="48"/>
      <c r="AE40" s="641"/>
      <c r="AF40" s="165"/>
      <c r="AG40" s="140"/>
      <c r="AH40" s="19"/>
      <c r="AI40" s="19"/>
      <c r="AJ40" s="168"/>
      <c r="AK40" s="194"/>
      <c r="AL40" s="194"/>
      <c r="AM40" s="162"/>
      <c r="AN40" s="162"/>
      <c r="AO40" s="162"/>
      <c r="AP40" s="162"/>
      <c r="AQ40" s="166"/>
      <c r="AR40" s="358"/>
    </row>
    <row r="41" spans="1:49" x14ac:dyDescent="0.25">
      <c r="AD41" s="439"/>
      <c r="AE41" s="641"/>
      <c r="AF41" s="165"/>
      <c r="AG41" s="140"/>
      <c r="AH41" s="19"/>
      <c r="AI41" s="19"/>
      <c r="AJ41" s="439"/>
      <c r="AK41" s="195"/>
      <c r="AL41" s="195"/>
      <c r="AM41" s="163"/>
      <c r="AN41" s="163"/>
      <c r="AO41" s="163"/>
      <c r="AP41" s="163"/>
      <c r="AQ41" s="193"/>
      <c r="AR41" s="439"/>
    </row>
    <row r="42" spans="1:49" x14ac:dyDescent="0.25">
      <c r="AD42" s="439"/>
      <c r="AE42" s="641"/>
      <c r="AF42" s="229"/>
      <c r="AG42" s="140"/>
      <c r="AH42" s="19"/>
      <c r="AI42" s="19"/>
      <c r="AJ42" s="439"/>
      <c r="AK42" s="439"/>
      <c r="AL42" s="439"/>
      <c r="AM42" s="439"/>
      <c r="AN42" s="439"/>
      <c r="AO42" s="439"/>
      <c r="AP42" s="439"/>
      <c r="AQ42" s="439"/>
      <c r="AR42" s="439"/>
    </row>
    <row r="43" spans="1:49" x14ac:dyDescent="0.25">
      <c r="AD43" s="439"/>
      <c r="AE43" s="641"/>
      <c r="AF43" s="229"/>
      <c r="AG43" s="140"/>
      <c r="AH43" s="19"/>
      <c r="AI43" s="19"/>
      <c r="AJ43" s="439"/>
      <c r="AK43" s="439"/>
      <c r="AL43" s="439"/>
      <c r="AM43" s="439"/>
      <c r="AN43" s="439"/>
      <c r="AO43" s="439"/>
      <c r="AP43" s="439"/>
      <c r="AQ43" s="439"/>
      <c r="AR43" s="439"/>
    </row>
    <row r="44" spans="1:49" x14ac:dyDescent="0.25">
      <c r="AD44" s="439"/>
      <c r="AE44" s="439"/>
      <c r="AF44" s="439"/>
      <c r="AG44" s="439"/>
      <c r="AH44" s="439"/>
      <c r="AI44" s="439"/>
      <c r="AJ44" s="439"/>
      <c r="AK44" s="439"/>
      <c r="AL44" s="439"/>
      <c r="AM44" s="439"/>
      <c r="AN44" s="439"/>
      <c r="AO44" s="439"/>
      <c r="AP44" s="439"/>
      <c r="AQ44" s="439"/>
      <c r="AR44" s="439"/>
    </row>
  </sheetData>
  <mergeCells count="95">
    <mergeCell ref="B12:B16"/>
    <mergeCell ref="C18:C21"/>
    <mergeCell ref="B22:B26"/>
    <mergeCell ref="P5:P6"/>
    <mergeCell ref="P7:P11"/>
    <mergeCell ref="P12:P16"/>
    <mergeCell ref="P17:P21"/>
    <mergeCell ref="AE39:AE43"/>
    <mergeCell ref="B7:B11"/>
    <mergeCell ref="B5:B6"/>
    <mergeCell ref="I5:I6"/>
    <mergeCell ref="I7:I11"/>
    <mergeCell ref="I12:I16"/>
    <mergeCell ref="I17:I21"/>
    <mergeCell ref="J18:J21"/>
    <mergeCell ref="I22:I26"/>
    <mergeCell ref="AA35:AB35"/>
    <mergeCell ref="B36:C36"/>
    <mergeCell ref="I36:J36"/>
    <mergeCell ref="P36:Q36"/>
    <mergeCell ref="W36:X36"/>
    <mergeCell ref="B17:B21"/>
    <mergeCell ref="B30:C30"/>
    <mergeCell ref="AA36:AB36"/>
    <mergeCell ref="A38:K38"/>
    <mergeCell ref="A39:X39"/>
    <mergeCell ref="B35:C35"/>
    <mergeCell ref="I35:J35"/>
    <mergeCell ref="P35:Q35"/>
    <mergeCell ref="W35:X35"/>
    <mergeCell ref="A29:A36"/>
    <mergeCell ref="I33:J33"/>
    <mergeCell ref="P33:Q33"/>
    <mergeCell ref="W33:X33"/>
    <mergeCell ref="AA33:AB33"/>
    <mergeCell ref="B34:C34"/>
    <mergeCell ref="I34:J34"/>
    <mergeCell ref="P34:Q34"/>
    <mergeCell ref="AA34:AB34"/>
    <mergeCell ref="B33:C33"/>
    <mergeCell ref="W31:X31"/>
    <mergeCell ref="AA31:AB31"/>
    <mergeCell ref="B32:C32"/>
    <mergeCell ref="I32:J32"/>
    <mergeCell ref="P32:Q32"/>
    <mergeCell ref="W32:X32"/>
    <mergeCell ref="AA32:AB32"/>
    <mergeCell ref="B31:C31"/>
    <mergeCell ref="I31:J31"/>
    <mergeCell ref="P31:Q31"/>
    <mergeCell ref="W34:X34"/>
    <mergeCell ref="I30:J30"/>
    <mergeCell ref="P30:Q30"/>
    <mergeCell ref="W30:X30"/>
    <mergeCell ref="AA30:AB30"/>
    <mergeCell ref="W18:W21"/>
    <mergeCell ref="W29:X29"/>
    <mergeCell ref="Y29:Z29"/>
    <mergeCell ref="AA29:AB29"/>
    <mergeCell ref="I29:J29"/>
    <mergeCell ref="P29:Q29"/>
    <mergeCell ref="Q18:Q21"/>
    <mergeCell ref="P22:P26"/>
    <mergeCell ref="AC29:AD29"/>
    <mergeCell ref="A1:AD1"/>
    <mergeCell ref="D2:J2"/>
    <mergeCell ref="O2:V2"/>
    <mergeCell ref="X2:AD2"/>
    <mergeCell ref="B3:C3"/>
    <mergeCell ref="D3:H3"/>
    <mergeCell ref="I3:J3"/>
    <mergeCell ref="K3:O3"/>
    <mergeCell ref="P3:Q3"/>
    <mergeCell ref="R3:V3"/>
    <mergeCell ref="W3:X3"/>
    <mergeCell ref="Y3:Z3"/>
    <mergeCell ref="AA3:AB3"/>
    <mergeCell ref="AC3:AD3"/>
    <mergeCell ref="B29:C29"/>
    <mergeCell ref="AF35:AG35"/>
    <mergeCell ref="AE3:AF3"/>
    <mergeCell ref="A12:A16"/>
    <mergeCell ref="AF32:AG32"/>
    <mergeCell ref="AF33:AG33"/>
    <mergeCell ref="AF34:AG34"/>
    <mergeCell ref="Z12:Z16"/>
    <mergeCell ref="A7:A11"/>
    <mergeCell ref="Z7:Z11"/>
    <mergeCell ref="A5:A6"/>
    <mergeCell ref="Z5:Z6"/>
    <mergeCell ref="AA18:AA21"/>
    <mergeCell ref="A22:A26"/>
    <mergeCell ref="Z22:Z26"/>
    <mergeCell ref="A17:A21"/>
    <mergeCell ref="Z17:Z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4</vt:i4>
      </vt:variant>
    </vt:vector>
  </HeadingPairs>
  <TitlesOfParts>
    <vt:vector size="13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2022-03-11T07:47:04Z</cp:lastPrinted>
  <dcterms:created xsi:type="dcterms:W3CDTF">2005-05-16T01:42:21Z</dcterms:created>
  <dcterms:modified xsi:type="dcterms:W3CDTF">2023-04-26T06:23:05Z</dcterms:modified>
</cp:coreProperties>
</file>